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DA487BB5-1F2A-4A87-99EF-92BB9F0375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  <c r="R37" i="1" s="1"/>
  <c r="O38" i="1"/>
  <c r="Q38" i="1" s="1"/>
  <c r="J37" i="1"/>
  <c r="M37" i="1" s="1"/>
  <c r="J38" i="1"/>
  <c r="N38" i="1" s="1"/>
  <c r="E38" i="1"/>
  <c r="F38" i="1" s="1"/>
  <c r="E37" i="1"/>
  <c r="G37" i="1" s="1"/>
  <c r="O24" i="1"/>
  <c r="J24" i="1"/>
  <c r="E24" i="1"/>
  <c r="S24" i="1"/>
  <c r="I24" i="1"/>
  <c r="S40" i="1"/>
  <c r="R40" i="1"/>
  <c r="P40" i="1"/>
  <c r="N40" i="1"/>
  <c r="M40" i="1"/>
  <c r="K40" i="1"/>
  <c r="I40" i="1"/>
  <c r="H40" i="1"/>
  <c r="F40" i="1"/>
  <c r="D34" i="1"/>
  <c r="D23" i="1"/>
  <c r="D24" i="1"/>
  <c r="C23" i="1"/>
  <c r="C26" i="1"/>
  <c r="K26" i="1" s="1"/>
  <c r="C24" i="1"/>
  <c r="Q24" i="1" s="1"/>
  <c r="S9" i="1"/>
  <c r="S10" i="1"/>
  <c r="S12" i="1"/>
  <c r="S14" i="1"/>
  <c r="S15" i="1"/>
  <c r="S17" i="1"/>
  <c r="S18" i="1"/>
  <c r="S20" i="1"/>
  <c r="S21" i="1"/>
  <c r="S25" i="1"/>
  <c r="S26" i="1"/>
  <c r="S27" i="1"/>
  <c r="S28" i="1"/>
  <c r="S30" i="1"/>
  <c r="S31" i="1"/>
  <c r="S32" i="1"/>
  <c r="S33" i="1"/>
  <c r="S36" i="1"/>
  <c r="S37" i="1"/>
  <c r="S38" i="1"/>
  <c r="S39" i="1"/>
  <c r="R9" i="1"/>
  <c r="R10" i="1"/>
  <c r="R12" i="1"/>
  <c r="R13" i="1"/>
  <c r="R14" i="1"/>
  <c r="R15" i="1"/>
  <c r="R17" i="1"/>
  <c r="R18" i="1"/>
  <c r="R20" i="1"/>
  <c r="R21" i="1"/>
  <c r="R24" i="1"/>
  <c r="R25" i="1"/>
  <c r="R26" i="1"/>
  <c r="R27" i="1"/>
  <c r="R28" i="1"/>
  <c r="R30" i="1"/>
  <c r="R31" i="1"/>
  <c r="R32" i="1"/>
  <c r="R33" i="1"/>
  <c r="R36" i="1"/>
  <c r="R39" i="1"/>
  <c r="R41" i="1"/>
  <c r="Q9" i="1"/>
  <c r="Q10" i="1"/>
  <c r="Q12" i="1"/>
  <c r="Q13" i="1"/>
  <c r="Q14" i="1"/>
  <c r="Q15" i="1"/>
  <c r="Q17" i="1"/>
  <c r="Q18" i="1"/>
  <c r="Q20" i="1"/>
  <c r="Q21" i="1"/>
  <c r="Q25" i="1"/>
  <c r="Q27" i="1"/>
  <c r="Q28" i="1"/>
  <c r="Q30" i="1"/>
  <c r="Q31" i="1"/>
  <c r="Q32" i="1"/>
  <c r="Q33" i="1"/>
  <c r="Q36" i="1"/>
  <c r="Q37" i="1"/>
  <c r="Q39" i="1"/>
  <c r="Q41" i="1"/>
  <c r="P9" i="1"/>
  <c r="P10" i="1"/>
  <c r="P12" i="1"/>
  <c r="P13" i="1"/>
  <c r="P14" i="1"/>
  <c r="P15" i="1"/>
  <c r="P17" i="1"/>
  <c r="P18" i="1"/>
  <c r="P20" i="1"/>
  <c r="P21" i="1"/>
  <c r="P25" i="1"/>
  <c r="P27" i="1"/>
  <c r="P28" i="1"/>
  <c r="P30" i="1"/>
  <c r="P31" i="1"/>
  <c r="P32" i="1"/>
  <c r="P33" i="1"/>
  <c r="P36" i="1"/>
  <c r="P37" i="1"/>
  <c r="P38" i="1"/>
  <c r="P39" i="1"/>
  <c r="P41" i="1"/>
  <c r="N9" i="1"/>
  <c r="N10" i="1"/>
  <c r="N12" i="1"/>
  <c r="N14" i="1"/>
  <c r="N15" i="1"/>
  <c r="N17" i="1"/>
  <c r="N18" i="1"/>
  <c r="N20" i="1"/>
  <c r="N21" i="1"/>
  <c r="N25" i="1"/>
  <c r="N26" i="1"/>
  <c r="N27" i="1"/>
  <c r="N28" i="1"/>
  <c r="N30" i="1"/>
  <c r="N31" i="1"/>
  <c r="N32" i="1"/>
  <c r="N33" i="1"/>
  <c r="N36" i="1"/>
  <c r="N37" i="1"/>
  <c r="N39" i="1"/>
  <c r="M9" i="1"/>
  <c r="M10" i="1"/>
  <c r="M12" i="1"/>
  <c r="M13" i="1"/>
  <c r="M14" i="1"/>
  <c r="M15" i="1"/>
  <c r="M17" i="1"/>
  <c r="M18" i="1"/>
  <c r="M20" i="1"/>
  <c r="M21" i="1"/>
  <c r="M25" i="1"/>
  <c r="M26" i="1"/>
  <c r="M27" i="1"/>
  <c r="M28" i="1"/>
  <c r="M30" i="1"/>
  <c r="M31" i="1"/>
  <c r="M32" i="1"/>
  <c r="M33" i="1"/>
  <c r="M36" i="1"/>
  <c r="M38" i="1"/>
  <c r="M39" i="1"/>
  <c r="M41" i="1"/>
  <c r="L9" i="1"/>
  <c r="L10" i="1"/>
  <c r="L12" i="1"/>
  <c r="L13" i="1"/>
  <c r="L14" i="1"/>
  <c r="L15" i="1"/>
  <c r="L17" i="1"/>
  <c r="L18" i="1"/>
  <c r="L20" i="1"/>
  <c r="L21" i="1"/>
  <c r="L25" i="1"/>
  <c r="L27" i="1"/>
  <c r="L28" i="1"/>
  <c r="L30" i="1"/>
  <c r="L31" i="1"/>
  <c r="L32" i="1"/>
  <c r="L33" i="1"/>
  <c r="L36" i="1"/>
  <c r="L37" i="1"/>
  <c r="L38" i="1"/>
  <c r="L39" i="1"/>
  <c r="L41" i="1"/>
  <c r="K9" i="1"/>
  <c r="K10" i="1"/>
  <c r="K12" i="1"/>
  <c r="K13" i="1"/>
  <c r="K14" i="1"/>
  <c r="K15" i="1"/>
  <c r="K17" i="1"/>
  <c r="K18" i="1"/>
  <c r="K20" i="1"/>
  <c r="K21" i="1"/>
  <c r="K25" i="1"/>
  <c r="K27" i="1"/>
  <c r="K28" i="1"/>
  <c r="K30" i="1"/>
  <c r="K31" i="1"/>
  <c r="K32" i="1"/>
  <c r="K33" i="1"/>
  <c r="K36" i="1"/>
  <c r="K38" i="1"/>
  <c r="K39" i="1"/>
  <c r="K41" i="1"/>
  <c r="I9" i="1"/>
  <c r="I10" i="1"/>
  <c r="I12" i="1"/>
  <c r="I14" i="1"/>
  <c r="I15" i="1"/>
  <c r="I17" i="1"/>
  <c r="I18" i="1"/>
  <c r="I20" i="1"/>
  <c r="I21" i="1"/>
  <c r="I25" i="1"/>
  <c r="I26" i="1"/>
  <c r="I27" i="1"/>
  <c r="I28" i="1"/>
  <c r="I30" i="1"/>
  <c r="I31" i="1"/>
  <c r="I32" i="1"/>
  <c r="I33" i="1"/>
  <c r="I36" i="1"/>
  <c r="I37" i="1"/>
  <c r="I38" i="1"/>
  <c r="I39" i="1"/>
  <c r="H9" i="1"/>
  <c r="H10" i="1"/>
  <c r="H12" i="1"/>
  <c r="H13" i="1"/>
  <c r="H14" i="1"/>
  <c r="H15" i="1"/>
  <c r="H17" i="1"/>
  <c r="H18" i="1"/>
  <c r="H20" i="1"/>
  <c r="H21" i="1"/>
  <c r="H24" i="1"/>
  <c r="H25" i="1"/>
  <c r="H26" i="1"/>
  <c r="H27" i="1"/>
  <c r="H28" i="1"/>
  <c r="H30" i="1"/>
  <c r="H31" i="1"/>
  <c r="H32" i="1"/>
  <c r="H33" i="1"/>
  <c r="H36" i="1"/>
  <c r="H37" i="1"/>
  <c r="H38" i="1"/>
  <c r="H39" i="1"/>
  <c r="H41" i="1"/>
  <c r="G9" i="1"/>
  <c r="G10" i="1"/>
  <c r="G12" i="1"/>
  <c r="G13" i="1"/>
  <c r="G14" i="1"/>
  <c r="G15" i="1"/>
  <c r="G17" i="1"/>
  <c r="G18" i="1"/>
  <c r="G20" i="1"/>
  <c r="G21" i="1"/>
  <c r="G25" i="1"/>
  <c r="G27" i="1"/>
  <c r="G28" i="1"/>
  <c r="G30" i="1"/>
  <c r="G31" i="1"/>
  <c r="G32" i="1"/>
  <c r="G33" i="1"/>
  <c r="G36" i="1"/>
  <c r="G39" i="1"/>
  <c r="G41" i="1"/>
  <c r="F9" i="1"/>
  <c r="F10" i="1"/>
  <c r="F12" i="1"/>
  <c r="F13" i="1"/>
  <c r="F14" i="1"/>
  <c r="F15" i="1"/>
  <c r="F17" i="1"/>
  <c r="F18" i="1"/>
  <c r="F20" i="1"/>
  <c r="F21" i="1"/>
  <c r="F25" i="1"/>
  <c r="F27" i="1"/>
  <c r="F28" i="1"/>
  <c r="F30" i="1"/>
  <c r="F31" i="1"/>
  <c r="F32" i="1"/>
  <c r="F33" i="1"/>
  <c r="F36" i="1"/>
  <c r="F37" i="1"/>
  <c r="F39" i="1"/>
  <c r="F41" i="1"/>
  <c r="R38" i="1" l="1"/>
  <c r="K37" i="1"/>
  <c r="G38" i="1"/>
  <c r="N24" i="1"/>
  <c r="M24" i="1"/>
  <c r="L26" i="1"/>
  <c r="Q26" i="1"/>
  <c r="G26" i="1"/>
  <c r="F26" i="1"/>
  <c r="P26" i="1"/>
  <c r="F24" i="1"/>
  <c r="G24" i="1"/>
  <c r="K24" i="1"/>
  <c r="L24" i="1"/>
  <c r="P24" i="1"/>
  <c r="D29" i="1"/>
  <c r="E29" i="1"/>
  <c r="J29" i="1"/>
  <c r="O29" i="1"/>
  <c r="C29" i="1"/>
  <c r="E23" i="1"/>
  <c r="J23" i="1"/>
  <c r="O23" i="1"/>
  <c r="D19" i="1"/>
  <c r="E19" i="1"/>
  <c r="J19" i="1"/>
  <c r="O19" i="1"/>
  <c r="C19" i="1"/>
  <c r="K19" i="1" l="1"/>
  <c r="L19" i="1"/>
  <c r="M19" i="1"/>
  <c r="N19" i="1"/>
  <c r="J22" i="1"/>
  <c r="K23" i="1"/>
  <c r="L23" i="1"/>
  <c r="N23" i="1"/>
  <c r="M23" i="1"/>
  <c r="O22" i="1"/>
  <c r="P23" i="1"/>
  <c r="Q23" i="1"/>
  <c r="R23" i="1"/>
  <c r="S23" i="1"/>
  <c r="P29" i="1"/>
  <c r="Q29" i="1"/>
  <c r="R29" i="1"/>
  <c r="S29" i="1"/>
  <c r="K29" i="1"/>
  <c r="L29" i="1"/>
  <c r="M29" i="1"/>
  <c r="N29" i="1"/>
  <c r="P19" i="1"/>
  <c r="Q19" i="1"/>
  <c r="R19" i="1"/>
  <c r="S19" i="1"/>
  <c r="F19" i="1"/>
  <c r="G19" i="1"/>
  <c r="H19" i="1"/>
  <c r="I19" i="1"/>
  <c r="E22" i="1"/>
  <c r="F23" i="1"/>
  <c r="G23" i="1"/>
  <c r="H23" i="1"/>
  <c r="I23" i="1"/>
  <c r="H29" i="1"/>
  <c r="I29" i="1"/>
  <c r="F29" i="1"/>
  <c r="G29" i="1"/>
  <c r="D22" i="1"/>
  <c r="M22" i="1" l="1"/>
  <c r="N22" i="1"/>
  <c r="R22" i="1"/>
  <c r="S22" i="1"/>
  <c r="H22" i="1"/>
  <c r="I22" i="1"/>
  <c r="J11" i="1"/>
  <c r="O11" i="1"/>
  <c r="E11" i="1"/>
  <c r="D11" i="1"/>
  <c r="C11" i="1"/>
  <c r="I11" i="1" l="1"/>
  <c r="H11" i="1"/>
  <c r="G11" i="1"/>
  <c r="F11" i="1"/>
  <c r="P11" i="1"/>
  <c r="Q11" i="1"/>
  <c r="R11" i="1"/>
  <c r="S11" i="1"/>
  <c r="K11" i="1"/>
  <c r="L11" i="1"/>
  <c r="N11" i="1"/>
  <c r="M11" i="1"/>
  <c r="D35" i="1"/>
  <c r="E35" i="1"/>
  <c r="J35" i="1"/>
  <c r="O35" i="1"/>
  <c r="J34" i="1" l="1"/>
  <c r="M35" i="1"/>
  <c r="N35" i="1"/>
  <c r="O34" i="1"/>
  <c r="R35" i="1"/>
  <c r="S35" i="1"/>
  <c r="E34" i="1"/>
  <c r="H35" i="1"/>
  <c r="I35" i="1"/>
  <c r="C35" i="1"/>
  <c r="C34" i="1" s="1"/>
  <c r="C22" i="1"/>
  <c r="D16" i="1"/>
  <c r="E16" i="1"/>
  <c r="J16" i="1"/>
  <c r="O16" i="1"/>
  <c r="C16" i="1"/>
  <c r="Q35" i="1" l="1"/>
  <c r="F35" i="1"/>
  <c r="P35" i="1"/>
  <c r="P16" i="1"/>
  <c r="Q16" i="1"/>
  <c r="R16" i="1"/>
  <c r="S16" i="1"/>
  <c r="Q34" i="1"/>
  <c r="R34" i="1"/>
  <c r="S34" i="1"/>
  <c r="P34" i="1"/>
  <c r="K22" i="1"/>
  <c r="G22" i="1"/>
  <c r="F22" i="1"/>
  <c r="L22" i="1"/>
  <c r="Q22" i="1"/>
  <c r="P22" i="1"/>
  <c r="K35" i="1"/>
  <c r="J8" i="1"/>
  <c r="L16" i="1"/>
  <c r="M16" i="1"/>
  <c r="N16" i="1"/>
  <c r="K16" i="1"/>
  <c r="L35" i="1"/>
  <c r="G35" i="1"/>
  <c r="L34" i="1"/>
  <c r="K34" i="1"/>
  <c r="M34" i="1"/>
  <c r="N34" i="1"/>
  <c r="E8" i="1"/>
  <c r="E7" i="1" s="1"/>
  <c r="I16" i="1"/>
  <c r="F16" i="1"/>
  <c r="G16" i="1"/>
  <c r="H16" i="1"/>
  <c r="G34" i="1"/>
  <c r="H34" i="1"/>
  <c r="F34" i="1"/>
  <c r="I34" i="1"/>
  <c r="C8" i="1"/>
  <c r="C7" i="1" s="1"/>
  <c r="D8" i="1"/>
  <c r="D7" i="1" s="1"/>
  <c r="D42" i="1" s="1"/>
  <c r="O8" i="1"/>
  <c r="H7" i="1" l="1"/>
  <c r="C42" i="1"/>
  <c r="K8" i="1"/>
  <c r="L8" i="1"/>
  <c r="M8" i="1"/>
  <c r="N8" i="1"/>
  <c r="O7" i="1"/>
  <c r="S8" i="1"/>
  <c r="R8" i="1"/>
  <c r="P8" i="1"/>
  <c r="Q8" i="1"/>
  <c r="J7" i="1"/>
  <c r="K7" i="1" s="1"/>
  <c r="E42" i="1"/>
  <c r="G7" i="1"/>
  <c r="I7" i="1"/>
  <c r="F7" i="1"/>
  <c r="I8" i="1"/>
  <c r="F8" i="1"/>
  <c r="G8" i="1"/>
  <c r="H8" i="1"/>
  <c r="O42" i="1" l="1"/>
  <c r="P7" i="1"/>
  <c r="Q7" i="1"/>
  <c r="R7" i="1"/>
  <c r="S7" i="1"/>
  <c r="J42" i="1"/>
  <c r="L7" i="1"/>
  <c r="M7" i="1"/>
  <c r="N7" i="1"/>
  <c r="H42" i="1"/>
  <c r="I42" i="1"/>
  <c r="F42" i="1"/>
  <c r="G42" i="1"/>
  <c r="K42" i="1" l="1"/>
  <c r="L42" i="1"/>
  <c r="N42" i="1"/>
  <c r="M42" i="1"/>
  <c r="P42" i="1"/>
  <c r="Q42" i="1"/>
  <c r="R42" i="1"/>
  <c r="S42" i="1"/>
</calcChain>
</file>

<file path=xl/sharedStrings.xml><?xml version="1.0" encoding="utf-8"?>
<sst xmlns="http://schemas.openxmlformats.org/spreadsheetml/2006/main" count="96" uniqueCount="82">
  <si>
    <t>Аналитические данные о доходах бюджета городского округа Большой Камень</t>
  </si>
  <si>
    <t>Наименование доходов</t>
  </si>
  <si>
    <t>КБК</t>
  </si>
  <si>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</si>
  <si>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</si>
  <si>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</si>
  <si>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НАЛОГИ НА СОВОКУПНЫЙ ДОХОД</t>
  </si>
  <si>
    <t>Налог, взимаемый в связи с применением патентной системы налогообложения</t>
  </si>
  <si>
    <t>НАЛОГИ НА ИМУЩЕСТВО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</si>
  <si>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</si>
  <si>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</si>
  <si>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РФ</t>
  </si>
  <si>
    <t>Субсидии бюджетам бюджетной системы РФ</t>
  </si>
  <si>
    <t>Субвенции бюджетам бюджетной системы РФ</t>
  </si>
  <si>
    <t>Иные межбюджетные трансферты</t>
  </si>
  <si>
    <t>ВСЕГО ДОХОДОВ</t>
  </si>
  <si>
    <t>1 00 00000 00 0000 000</t>
  </si>
  <si>
    <t>2 00 00000 00 0000 000</t>
  </si>
  <si>
    <t>1 01 02000 01 0000 110</t>
  </si>
  <si>
    <t>1 03 02000 01 0000 110</t>
  </si>
  <si>
    <t>1 05 00000 00 0000 000</t>
  </si>
  <si>
    <t>1 05 04000 02 0000 110</t>
  </si>
  <si>
    <t>1 06 00000 00 0000 000</t>
  </si>
  <si>
    <t>2 02 00000 00 0000 000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</si>
  <si>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</si>
  <si>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</si>
  <si>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</si>
  <si>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</si>
  <si>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</si>
  <si>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</si>
  <si>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Прочие неналоговые доходы</t>
  </si>
  <si>
    <t>Дотации бюджетам субъектов Российской Федерации и муниципальных образований</t>
  </si>
  <si>
    <t>Платежи при пользовании природными ресурсами</t>
  </si>
  <si>
    <t>НАЛОГОВЫЕ  ДОХОДЫ</t>
  </si>
  <si>
    <t>ГОСУДАРСТВЕННАЯ ПОШЛИНА</t>
  </si>
  <si>
    <t>Возврат остаков субсидий, субвенций и иных межбюджетных трансфертов прошлых лет</t>
  </si>
  <si>
    <t>1 05 02000 02 0000 110</t>
  </si>
  <si>
    <t>1 05 03000 01 0000 110</t>
  </si>
  <si>
    <t>Налог на имущество физических лиц</t>
  </si>
  <si>
    <t>1 06 01000 04 0000 110</t>
  </si>
  <si>
    <t>1 06 06000 04 0000 110</t>
  </si>
  <si>
    <t>1 12 01000 01 0000 120</t>
  </si>
  <si>
    <t>1 08 00000 01 0000 110</t>
  </si>
  <si>
    <t>1 11 00000 04 0000 120</t>
  </si>
  <si>
    <t>Доходы от продажи материальных и нематериальных активов</t>
  </si>
  <si>
    <t>1 13 00000 04 0000 130</t>
  </si>
  <si>
    <t>1 14 00000 04 0000 400</t>
  </si>
  <si>
    <t>1 17 00000 04 0000 180</t>
  </si>
  <si>
    <t>2 19 00000 04 0000 150</t>
  </si>
  <si>
    <t>рублей</t>
  </si>
  <si>
    <t xml:space="preserve">План на 2024 год </t>
  </si>
  <si>
    <t>1 05 01000 01 0000 110</t>
  </si>
  <si>
    <t>Налог, взимаемый в связи с применением упрощенной системы налогообложения</t>
  </si>
  <si>
    <t>1 16 00000 01 0000 140</t>
  </si>
  <si>
    <t>1 08 03000 01 0000 110</t>
  </si>
  <si>
    <t>1 08 07000 01 0000 110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</si>
  <si>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</si>
  <si>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регистрация,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</si>
  <si>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</si>
  <si>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1 11 05000 04 0000 120</t>
  </si>
  <si>
    <t>1 11 07000 04 0000 120</t>
  </si>
  <si>
    <t>Платежи от государственных и муниципальных унитарных предприятий</t>
  </si>
  <si>
    <t>1 11 09000 04 0000 120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</si>
  <si>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</si>
  <si>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1 14 060000 04 0000 400</t>
  </si>
  <si>
    <t>1 14 020000 04 0000 400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</si>
  <si>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</si>
  <si>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</si>
  <si>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руб.</t>
  </si>
  <si>
    <t>%</t>
  </si>
  <si>
    <t>Отколонение от исполнения 2021 года</t>
  </si>
  <si>
    <t>2 02 10000 00 0000 150</t>
  </si>
  <si>
    <t>2 02 20000 00 0000 150</t>
  </si>
  <si>
    <t>2 02 30000 00 0000 150</t>
  </si>
  <si>
    <t>2 02 40000 00 0000 150</t>
  </si>
  <si>
    <t>Факт за отчетный 2021 год</t>
  </si>
  <si>
    <t>Уточненный план (оценка)                                      на 2022 год</t>
  </si>
  <si>
    <t>План на 2023 год</t>
  </si>
  <si>
    <t>Отколонение от уточненного плана на 2022 год</t>
  </si>
  <si>
    <t xml:space="preserve">План на 2025 год </t>
  </si>
  <si>
    <t>2 07 04010 00 0000 150</t>
  </si>
  <si>
    <t>Безвозмездные поступления от физических и юридических лиц на финансовое обеспечение дорожной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</si>
</sst>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9" fillId="0" borderId="1" xfId="0" applyNumberFormat="1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42"/>
  <sheetViews>
    <sheetView tabSelected="1" topLeftCell="A28" workbookViewId="0">
      <selection activeCell="H45" sqref="H45"/>
    </sheetView>
  </sheetViews>
  <sheetFormatPr defaultRowHeight="15" x14ac:dyDescent="0.25"/>
  <cols>
    <col min="1" max="1" width="24" style="3" customWidth="1"/>
    <col min="2" max="2" width="53.42578125" style="3" customWidth="1"/>
    <col min="3" max="3" width="17" style="3" customWidth="1"/>
    <col min="4" max="5" width="17.7109375" style="3" customWidth="1"/>
    <col min="6" max="6" width="17" style="3" customWidth="1"/>
    <col min="7" max="7" width="10.42578125" style="3" customWidth="1"/>
    <col min="8" max="8" width="16.140625" style="3" customWidth="1"/>
    <col min="9" max="9" width="11.85546875" style="3" customWidth="1"/>
    <col min="10" max="10" width="17.7109375" style="3" customWidth="1"/>
    <col min="11" max="11" width="16.7109375" style="3" customWidth="1"/>
    <col min="12" max="12" width="11.42578125" style="3" customWidth="1"/>
    <col min="13" max="13" width="17.5703125" style="3" customWidth="1"/>
    <col min="14" max="14" width="11.42578125" style="3" customWidth="1"/>
    <col min="15" max="15" width="17.7109375" style="3" customWidth="1"/>
    <col min="16" max="16" width="17.42578125" style="3" customWidth="1"/>
    <col min="17" max="17" width="11" style="3" customWidth="1"/>
    <col min="18" max="18" width="18" style="3" customWidth="1"/>
    <col min="19" max="19" width="10.5703125" style="3" customWidth="1"/>
    <col min="20" max="16384" width="9.140625" style="3"/>
  </cols>
  <sheetData>
    <row r="2" spans="1:19" ht="26.25" customHeight="1" x14ac:dyDescent="0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 t="s">
        <v>49</v>
      </c>
    </row>
    <row r="4" spans="1:19" ht="32.25" customHeight="1" x14ac:dyDescent="0.25">
      <c r="A4" s="10" t="s">
        <v>2</v>
      </c>
      <c r="B4" s="11" t="s">
        <v>1</v>
      </c>
      <c r="C4" s="10" t="s">
        <v>75</v>
      </c>
      <c r="D4" s="10" t="s">
        <v>76</v>
      </c>
      <c r="E4" s="10" t="s">
        <v>77</v>
      </c>
      <c r="F4" s="16" t="s">
        <v>70</v>
      </c>
      <c r="G4" s="17"/>
      <c r="H4" s="16" t="s">
        <v>78</v>
      </c>
      <c r="I4" s="17"/>
      <c r="J4" s="10" t="s">
        <v>50</v>
      </c>
      <c r="K4" s="16" t="s">
        <v>70</v>
      </c>
      <c r="L4" s="17"/>
      <c r="M4" s="16" t="s">
        <v>78</v>
      </c>
      <c r="N4" s="17"/>
      <c r="O4" s="10" t="s">
        <v>79</v>
      </c>
      <c r="P4" s="16" t="s">
        <v>70</v>
      </c>
      <c r="Q4" s="17"/>
      <c r="R4" s="16" t="s">
        <v>78</v>
      </c>
      <c r="S4" s="17"/>
    </row>
    <row r="5" spans="1:19" ht="29.25" customHeight="1" x14ac:dyDescent="0.25">
      <c r="A5" s="12"/>
      <c r="B5" s="13"/>
      <c r="C5" s="12"/>
      <c r="D5" s="12"/>
      <c r="E5" s="12"/>
      <c r="F5" s="7" t="s">
        <v>68</v>
      </c>
      <c r="G5" s="7" t="s">
        <v>69</v>
      </c>
      <c r="H5" s="7" t="s">
        <v>68</v>
      </c>
      <c r="I5" s="7" t="s">
        <v>69</v>
      </c>
      <c r="J5" s="12"/>
      <c r="K5" s="7" t="s">
        <v>68</v>
      </c>
      <c r="L5" s="7" t="s">
        <v>69</v>
      </c>
      <c r="M5" s="7" t="s">
        <v>68</v>
      </c>
      <c r="N5" s="7" t="s">
        <v>69</v>
      </c>
      <c r="O5" s="12"/>
      <c r="P5" s="7" t="s">
        <v>68</v>
      </c>
      <c r="Q5" s="7" t="s">
        <v>69</v>
      </c>
      <c r="R5" s="7" t="s">
        <v>68</v>
      </c>
      <c r="S5" s="7" t="s">
        <v>69</v>
      </c>
    </row>
    <row r="6" spans="1:19" s="9" customFormat="1" x14ac:dyDescent="0.25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</row>
    <row r="7" spans="1:19" s="4" customFormat="1" ht="14.25" x14ac:dyDescent="0.2">
      <c r="A7" s="18" t="s">
        <v>16</v>
      </c>
      <c r="B7" s="19" t="s">
        <v>3</v>
      </c>
      <c r="C7" s="14">
        <f>C8+C22</f>
        <v>714153338.11000001</v>
      </c>
      <c r="D7" s="14">
        <f>D8+D22</f>
        <v>808608498.45000005</v>
      </c>
      <c r="E7" s="14">
        <f>E8+E22</f>
        <v>559730997.63999999</v>
      </c>
      <c r="F7" s="14">
        <f>E7-C7</f>
        <v>-154422340.47000003</v>
      </c>
      <c r="G7" s="14">
        <f>E7/C7*100</f>
        <v>78.376864991112797</v>
      </c>
      <c r="H7" s="14">
        <f>E7-D7</f>
        <v>-248877500.81000006</v>
      </c>
      <c r="I7" s="14">
        <f>E7/D7*100</f>
        <v>69.221508148001575</v>
      </c>
      <c r="J7" s="14">
        <f>J8+J22</f>
        <v>541175367.63999999</v>
      </c>
      <c r="K7" s="14">
        <f>J7-C7</f>
        <v>-172977970.47000003</v>
      </c>
      <c r="L7" s="14">
        <f>J7/C7*100</f>
        <v>75.778595262498584</v>
      </c>
      <c r="M7" s="14">
        <f>J7-D7</f>
        <v>-267433130.81000006</v>
      </c>
      <c r="N7" s="14">
        <f>J7/D7*100</f>
        <v>66.926747452860624</v>
      </c>
      <c r="O7" s="14">
        <f>O8+O22</f>
        <v>550074567.63999999</v>
      </c>
      <c r="P7" s="14">
        <f>O7-C7</f>
        <v>-164078770.47000003</v>
      </c>
      <c r="Q7" s="14">
        <f>O7/C7*100</f>
        <v>77.024714201542082</v>
      </c>
      <c r="R7" s="14">
        <f>O7-D7</f>
        <v>-258533930.81000006</v>
      </c>
      <c r="S7" s="14">
        <f>O7/D7*100</f>
        <v>68.027304770407824</v>
      </c>
    </row>
    <row r="8" spans="1:19" s="4" customFormat="1" ht="14.25" x14ac:dyDescent="0.2">
      <c r="A8" s="18"/>
      <c r="B8" s="19" t="s">
        <v>33</v>
      </c>
      <c r="C8" s="14">
        <f>C9+C10+C11+C16+C19</f>
        <v>602481504.82000005</v>
      </c>
      <c r="D8" s="14">
        <f>D9+D10+D11+D16+D19</f>
        <v>653432775</v>
      </c>
      <c r="E8" s="14">
        <f t="shared" ref="E8:O8" si="0">E9+E10+E11+E16+E19</f>
        <v>463174420</v>
      </c>
      <c r="F8" s="14">
        <f t="shared" ref="F8:F42" si="1">E8-C8</f>
        <v>-139307084.82000005</v>
      </c>
      <c r="G8" s="14">
        <f t="shared" ref="G8:G42" si="2">E8/C8*100</f>
        <v>76.877782354228444</v>
      </c>
      <c r="H8" s="14">
        <f t="shared" ref="H8:H42" si="3">E8-D8</f>
        <v>-190258355</v>
      </c>
      <c r="I8" s="14">
        <f t="shared" ref="I8:I42" si="4">E8/D8*100</f>
        <v>70.883254975999634</v>
      </c>
      <c r="J8" s="14">
        <f t="shared" si="0"/>
        <v>476354090</v>
      </c>
      <c r="K8" s="14">
        <f t="shared" ref="K8:K42" si="5">J8-C8</f>
        <v>-126127414.82000005</v>
      </c>
      <c r="L8" s="14">
        <f t="shared" ref="L8:L42" si="6">J8/C8*100</f>
        <v>79.065346602186168</v>
      </c>
      <c r="M8" s="14">
        <f t="shared" ref="M8:M42" si="7">J8-D8</f>
        <v>-177078685</v>
      </c>
      <c r="N8" s="14">
        <f t="shared" ref="N8:N42" si="8">J8/D8*100</f>
        <v>72.900244405401921</v>
      </c>
      <c r="O8" s="14">
        <f t="shared" si="0"/>
        <v>489464090</v>
      </c>
      <c r="P8" s="14">
        <f t="shared" ref="P8:P42" si="9">O8-C8</f>
        <v>-113017414.82000005</v>
      </c>
      <c r="Q8" s="14">
        <f t="shared" ref="Q8:Q42" si="10">O8/C8*100</f>
        <v>81.241347009686933</v>
      </c>
      <c r="R8" s="14">
        <f t="shared" ref="R8:R42" si="11">O8-D8</f>
        <v>-163968685</v>
      </c>
      <c r="S8" s="14">
        <f t="shared" ref="S8:S42" si="12">O8/D8*100</f>
        <v>74.906571682144346</v>
      </c>
    </row>
    <row r="9" spans="1:19" s="4" customFormat="1" ht="14.25" x14ac:dyDescent="0.2">
      <c r="A9" s="18" t="s">
        <v>18</v>
      </c>
      <c r="B9" s="19" t="s">
        <v>4</v>
      </c>
      <c r="C9" s="14">
        <v>485050759.72000003</v>
      </c>
      <c r="D9" s="14">
        <v>459500000</v>
      </c>
      <c r="E9" s="14">
        <v>379000000</v>
      </c>
      <c r="F9" s="14">
        <f t="shared" si="1"/>
        <v>-106050759.72000003</v>
      </c>
      <c r="G9" s="14">
        <f t="shared" si="2"/>
        <v>78.136152228435066</v>
      </c>
      <c r="H9" s="14">
        <f t="shared" si="3"/>
        <v>-80500000</v>
      </c>
      <c r="I9" s="14">
        <f t="shared" si="4"/>
        <v>82.480957562568008</v>
      </c>
      <c r="J9" s="14">
        <v>390000000</v>
      </c>
      <c r="K9" s="14">
        <f t="shared" si="5"/>
        <v>-95050759.720000029</v>
      </c>
      <c r="L9" s="14">
        <f t="shared" si="6"/>
        <v>80.403956118970115</v>
      </c>
      <c r="M9" s="14">
        <f t="shared" si="7"/>
        <v>-69500000</v>
      </c>
      <c r="N9" s="14">
        <f t="shared" si="8"/>
        <v>84.874863982589773</v>
      </c>
      <c r="O9" s="14">
        <v>402000000</v>
      </c>
      <c r="P9" s="14">
        <f t="shared" si="9"/>
        <v>-83050759.720000029</v>
      </c>
      <c r="Q9" s="14">
        <f t="shared" si="10"/>
        <v>82.877923999553815</v>
      </c>
      <c r="R9" s="14">
        <f t="shared" si="11"/>
        <v>-57500000</v>
      </c>
      <c r="S9" s="14">
        <f t="shared" si="12"/>
        <v>87.486398258977147</v>
      </c>
    </row>
    <row r="10" spans="1:19" s="4" customFormat="1" ht="28.5" x14ac:dyDescent="0.2">
      <c r="A10" s="18" t="s">
        <v>19</v>
      </c>
      <c r="B10" s="20" t="s">
        <v>5</v>
      </c>
      <c r="C10" s="14">
        <v>13281727.43</v>
      </c>
      <c r="D10" s="14">
        <v>14301500</v>
      </c>
      <c r="E10" s="14">
        <v>15522420</v>
      </c>
      <c r="F10" s="14">
        <f t="shared" si="1"/>
        <v>2240692.5700000003</v>
      </c>
      <c r="G10" s="14">
        <f t="shared" si="2"/>
        <v>116.87049054281036</v>
      </c>
      <c r="H10" s="14">
        <f t="shared" si="3"/>
        <v>1220920</v>
      </c>
      <c r="I10" s="14">
        <f t="shared" si="4"/>
        <v>108.53700660769849</v>
      </c>
      <c r="J10" s="14">
        <v>16722090</v>
      </c>
      <c r="K10" s="14">
        <f t="shared" si="5"/>
        <v>3440362.5700000003</v>
      </c>
      <c r="L10" s="14">
        <f t="shared" si="6"/>
        <v>125.90297525778995</v>
      </c>
      <c r="M10" s="14">
        <f t="shared" si="7"/>
        <v>2420590</v>
      </c>
      <c r="N10" s="14">
        <f t="shared" si="8"/>
        <v>116.92542740271999</v>
      </c>
      <c r="O10" s="14">
        <v>16722090</v>
      </c>
      <c r="P10" s="14">
        <f t="shared" si="9"/>
        <v>3440362.5700000003</v>
      </c>
      <c r="Q10" s="14">
        <f t="shared" si="10"/>
        <v>125.90297525778995</v>
      </c>
      <c r="R10" s="14">
        <f t="shared" si="11"/>
        <v>2420590</v>
      </c>
      <c r="S10" s="14">
        <f t="shared" si="12"/>
        <v>116.92542740271999</v>
      </c>
    </row>
    <row r="11" spans="1:19" s="4" customFormat="1" ht="14.25" x14ac:dyDescent="0.2">
      <c r="A11" s="18" t="s">
        <v>20</v>
      </c>
      <c r="B11" s="19" t="s">
        <v>6</v>
      </c>
      <c r="C11" s="14">
        <f>C13+C14+C15+C12</f>
        <v>48608435.699999996</v>
      </c>
      <c r="D11" s="14">
        <f>D13+D14+D15+D12</f>
        <v>106147275</v>
      </c>
      <c r="E11" s="14">
        <f>E13+E14+E15+E12</f>
        <v>20990000</v>
      </c>
      <c r="F11" s="14">
        <f t="shared" si="1"/>
        <v>-27618435.699999996</v>
      </c>
      <c r="G11" s="14">
        <f t="shared" si="2"/>
        <v>43.181805169673467</v>
      </c>
      <c r="H11" s="14">
        <f t="shared" si="3"/>
        <v>-85157275</v>
      </c>
      <c r="I11" s="14">
        <f t="shared" si="4"/>
        <v>19.774412484917772</v>
      </c>
      <c r="J11" s="14">
        <f t="shared" ref="J11:O11" si="13">J13+J14+J15+J12</f>
        <v>21250000</v>
      </c>
      <c r="K11" s="14">
        <f t="shared" si="5"/>
        <v>-27358435.699999996</v>
      </c>
      <c r="L11" s="14">
        <f t="shared" si="6"/>
        <v>43.716691751098672</v>
      </c>
      <c r="M11" s="14">
        <f t="shared" si="7"/>
        <v>-84897275</v>
      </c>
      <c r="N11" s="14">
        <f t="shared" si="8"/>
        <v>20.019355183635192</v>
      </c>
      <c r="O11" s="14">
        <f t="shared" si="13"/>
        <v>21510000</v>
      </c>
      <c r="P11" s="14">
        <f t="shared" si="9"/>
        <v>-27098435.699999996</v>
      </c>
      <c r="Q11" s="14">
        <f t="shared" si="10"/>
        <v>44.251578332523877</v>
      </c>
      <c r="R11" s="14">
        <f t="shared" si="11"/>
        <v>-84637275</v>
      </c>
      <c r="S11" s="14">
        <f t="shared" si="12"/>
        <v>20.264297882352608</v>
      </c>
    </row>
    <row r="12" spans="1:19" ht="30" x14ac:dyDescent="0.25">
      <c r="A12" s="8" t="s">
        <v>51</v>
      </c>
      <c r="B12" s="21" t="s">
        <v>52</v>
      </c>
      <c r="C12" s="15">
        <v>2047479.41</v>
      </c>
      <c r="D12" s="15">
        <v>80347275</v>
      </c>
      <c r="E12" s="15">
        <v>2990000</v>
      </c>
      <c r="F12" s="15">
        <f t="shared" si="1"/>
        <v>942520.59000000008</v>
      </c>
      <c r="G12" s="15">
        <f t="shared" si="2"/>
        <v>146.03321456600142</v>
      </c>
      <c r="H12" s="15">
        <f t="shared" si="3"/>
        <v>-77357275</v>
      </c>
      <c r="I12" s="15">
        <f t="shared" si="4"/>
        <v>3.7213458701617448</v>
      </c>
      <c r="J12" s="15">
        <v>3050000</v>
      </c>
      <c r="K12" s="15">
        <f t="shared" si="5"/>
        <v>1002520.5900000001</v>
      </c>
      <c r="L12" s="15">
        <f t="shared" si="6"/>
        <v>148.96364696531919</v>
      </c>
      <c r="M12" s="15">
        <f t="shared" si="7"/>
        <v>-77297275</v>
      </c>
      <c r="N12" s="15">
        <f t="shared" si="8"/>
        <v>3.7960217070211777</v>
      </c>
      <c r="O12" s="15">
        <v>3110000</v>
      </c>
      <c r="P12" s="15">
        <f t="shared" si="9"/>
        <v>1062520.5900000001</v>
      </c>
      <c r="Q12" s="15">
        <f t="shared" si="10"/>
        <v>151.89407936463695</v>
      </c>
      <c r="R12" s="15">
        <f t="shared" si="11"/>
        <v>-77237275</v>
      </c>
      <c r="S12" s="15">
        <f t="shared" si="12"/>
        <v>3.8706975438806106</v>
      </c>
    </row>
    <row r="13" spans="1:19" ht="30" x14ac:dyDescent="0.25">
      <c r="A13" s="8" t="s">
        <v>36</v>
      </c>
      <c r="B13" s="21" t="s">
        <v>24</v>
      </c>
      <c r="C13" s="15">
        <v>5653585.9500000002</v>
      </c>
      <c r="D13" s="15">
        <v>0</v>
      </c>
      <c r="E13" s="15">
        <v>0</v>
      </c>
      <c r="F13" s="15">
        <f t="shared" si="1"/>
        <v>-5653585.9500000002</v>
      </c>
      <c r="G13" s="15">
        <f t="shared" si="2"/>
        <v>0</v>
      </c>
      <c r="H13" s="15">
        <f t="shared" si="3"/>
        <v>0</v>
      </c>
      <c r="I13" s="15">
        <v>0</v>
      </c>
      <c r="J13" s="15">
        <v>0</v>
      </c>
      <c r="K13" s="15">
        <f t="shared" si="5"/>
        <v>-5653585.9500000002</v>
      </c>
      <c r="L13" s="15">
        <f t="shared" si="6"/>
        <v>0</v>
      </c>
      <c r="M13" s="15">
        <f t="shared" si="7"/>
        <v>0</v>
      </c>
      <c r="N13" s="15">
        <v>0</v>
      </c>
      <c r="O13" s="15">
        <v>0</v>
      </c>
      <c r="P13" s="15">
        <f t="shared" si="9"/>
        <v>-5653585.9500000002</v>
      </c>
      <c r="Q13" s="15">
        <f t="shared" si="10"/>
        <v>0</v>
      </c>
      <c r="R13" s="15">
        <f t="shared" si="11"/>
        <v>0</v>
      </c>
      <c r="S13" s="15">
        <v>0</v>
      </c>
    </row>
    <row r="14" spans="1:19" x14ac:dyDescent="0.25">
      <c r="A14" s="8" t="s">
        <v>37</v>
      </c>
      <c r="B14" s="22" t="s">
        <v>25</v>
      </c>
      <c r="C14" s="15">
        <v>28157076.559999999</v>
      </c>
      <c r="D14" s="15">
        <v>13000000</v>
      </c>
      <c r="E14" s="15">
        <v>5000000</v>
      </c>
      <c r="F14" s="15">
        <f t="shared" si="1"/>
        <v>-23157076.559999999</v>
      </c>
      <c r="G14" s="15">
        <f t="shared" si="2"/>
        <v>17.757525321726796</v>
      </c>
      <c r="H14" s="15">
        <f t="shared" si="3"/>
        <v>-8000000</v>
      </c>
      <c r="I14" s="15">
        <f t="shared" si="4"/>
        <v>38.461538461538467</v>
      </c>
      <c r="J14" s="15">
        <v>5000000</v>
      </c>
      <c r="K14" s="15">
        <f t="shared" si="5"/>
        <v>-23157076.559999999</v>
      </c>
      <c r="L14" s="15">
        <f t="shared" si="6"/>
        <v>17.757525321726796</v>
      </c>
      <c r="M14" s="15">
        <f t="shared" si="7"/>
        <v>-8000000</v>
      </c>
      <c r="N14" s="15">
        <f t="shared" si="8"/>
        <v>38.461538461538467</v>
      </c>
      <c r="O14" s="15">
        <v>5000000</v>
      </c>
      <c r="P14" s="15">
        <f t="shared" si="9"/>
        <v>-23157076.559999999</v>
      </c>
      <c r="Q14" s="15">
        <f t="shared" si="10"/>
        <v>17.757525321726796</v>
      </c>
      <c r="R14" s="15">
        <f t="shared" si="11"/>
        <v>-8000000</v>
      </c>
      <c r="S14" s="15">
        <f t="shared" si="12"/>
        <v>38.461538461538467</v>
      </c>
    </row>
    <row r="15" spans="1:19" ht="30" x14ac:dyDescent="0.25">
      <c r="A15" s="8" t="s">
        <v>21</v>
      </c>
      <c r="B15" s="21" t="s">
        <v>7</v>
      </c>
      <c r="C15" s="15">
        <v>12750293.779999999</v>
      </c>
      <c r="D15" s="15">
        <v>12800000</v>
      </c>
      <c r="E15" s="15">
        <v>13000000</v>
      </c>
      <c r="F15" s="15">
        <f t="shared" si="1"/>
        <v>249706.22000000067</v>
      </c>
      <c r="G15" s="15">
        <f t="shared" si="2"/>
        <v>101.95843503144756</v>
      </c>
      <c r="H15" s="15">
        <f t="shared" si="3"/>
        <v>200000</v>
      </c>
      <c r="I15" s="15">
        <f t="shared" si="4"/>
        <v>101.5625</v>
      </c>
      <c r="J15" s="15">
        <v>13200000</v>
      </c>
      <c r="K15" s="15">
        <f t="shared" si="5"/>
        <v>449706.22000000067</v>
      </c>
      <c r="L15" s="15">
        <f t="shared" si="6"/>
        <v>103.52702633962369</v>
      </c>
      <c r="M15" s="15">
        <f t="shared" si="7"/>
        <v>400000</v>
      </c>
      <c r="N15" s="15">
        <f t="shared" si="8"/>
        <v>103.125</v>
      </c>
      <c r="O15" s="15">
        <v>13400000</v>
      </c>
      <c r="P15" s="15">
        <f t="shared" si="9"/>
        <v>649706.22000000067</v>
      </c>
      <c r="Q15" s="15">
        <f t="shared" si="10"/>
        <v>105.0956176477998</v>
      </c>
      <c r="R15" s="15">
        <f t="shared" si="11"/>
        <v>600000</v>
      </c>
      <c r="S15" s="15">
        <f t="shared" si="12"/>
        <v>104.6875</v>
      </c>
    </row>
    <row r="16" spans="1:19" s="4" customFormat="1" ht="14.25" x14ac:dyDescent="0.2">
      <c r="A16" s="18" t="s">
        <v>22</v>
      </c>
      <c r="B16" s="19" t="s">
        <v>8</v>
      </c>
      <c r="C16" s="14">
        <f>C17+C18</f>
        <v>49225416.270000003</v>
      </c>
      <c r="D16" s="14">
        <f t="shared" ref="D16:O16" si="14">D17+D18</f>
        <v>67174000</v>
      </c>
      <c r="E16" s="14">
        <f t="shared" si="14"/>
        <v>41270000</v>
      </c>
      <c r="F16" s="14">
        <f t="shared" si="1"/>
        <v>-7955416.2700000033</v>
      </c>
      <c r="G16" s="14">
        <f t="shared" si="2"/>
        <v>83.838803462088023</v>
      </c>
      <c r="H16" s="14">
        <f t="shared" si="3"/>
        <v>-25904000</v>
      </c>
      <c r="I16" s="14">
        <f t="shared" si="4"/>
        <v>61.43746092238068</v>
      </c>
      <c r="J16" s="14">
        <f t="shared" si="14"/>
        <v>41950000</v>
      </c>
      <c r="K16" s="14">
        <f t="shared" si="5"/>
        <v>-7275416.2700000033</v>
      </c>
      <c r="L16" s="14">
        <f t="shared" si="6"/>
        <v>85.220203664516418</v>
      </c>
      <c r="M16" s="14">
        <f t="shared" si="7"/>
        <v>-25224000</v>
      </c>
      <c r="N16" s="14">
        <f t="shared" si="8"/>
        <v>62.449757346592428</v>
      </c>
      <c r="O16" s="14">
        <f t="shared" si="14"/>
        <v>42700000</v>
      </c>
      <c r="P16" s="14">
        <f t="shared" si="9"/>
        <v>-6525416.2700000033</v>
      </c>
      <c r="Q16" s="14">
        <f t="shared" si="10"/>
        <v>86.743806828959492</v>
      </c>
      <c r="R16" s="14">
        <f t="shared" si="11"/>
        <v>-24474000</v>
      </c>
      <c r="S16" s="14">
        <f t="shared" si="12"/>
        <v>63.566260755649509</v>
      </c>
    </row>
    <row r="17" spans="1:19" x14ac:dyDescent="0.25">
      <c r="A17" s="8" t="s">
        <v>39</v>
      </c>
      <c r="B17" s="22" t="s">
        <v>38</v>
      </c>
      <c r="C17" s="15">
        <v>16169386.4</v>
      </c>
      <c r="D17" s="15">
        <v>16174000</v>
      </c>
      <c r="E17" s="15">
        <v>18450000</v>
      </c>
      <c r="F17" s="15">
        <f t="shared" si="1"/>
        <v>2280613.5999999996</v>
      </c>
      <c r="G17" s="15">
        <f t="shared" si="2"/>
        <v>114.10451543170494</v>
      </c>
      <c r="H17" s="15">
        <f t="shared" si="3"/>
        <v>2276000</v>
      </c>
      <c r="I17" s="15">
        <f t="shared" si="4"/>
        <v>114.07196735501421</v>
      </c>
      <c r="J17" s="15">
        <v>18700000</v>
      </c>
      <c r="K17" s="15">
        <f t="shared" si="5"/>
        <v>2530613.5999999996</v>
      </c>
      <c r="L17" s="15">
        <f t="shared" si="6"/>
        <v>115.65064707712101</v>
      </c>
      <c r="M17" s="15">
        <f t="shared" si="7"/>
        <v>2526000</v>
      </c>
      <c r="N17" s="15">
        <f t="shared" si="8"/>
        <v>115.61765796958082</v>
      </c>
      <c r="O17" s="15">
        <v>19000000</v>
      </c>
      <c r="P17" s="15">
        <f t="shared" si="9"/>
        <v>2830613.5999999996</v>
      </c>
      <c r="Q17" s="15">
        <f t="shared" si="10"/>
        <v>117.50600505162025</v>
      </c>
      <c r="R17" s="15">
        <f t="shared" si="11"/>
        <v>2826000</v>
      </c>
      <c r="S17" s="15">
        <f t="shared" si="12"/>
        <v>117.47248670706072</v>
      </c>
    </row>
    <row r="18" spans="1:19" x14ac:dyDescent="0.25">
      <c r="A18" s="8" t="s">
        <v>40</v>
      </c>
      <c r="B18" s="22" t="s">
        <v>26</v>
      </c>
      <c r="C18" s="15">
        <v>33056029.870000001</v>
      </c>
      <c r="D18" s="15">
        <v>51000000</v>
      </c>
      <c r="E18" s="15">
        <v>22820000</v>
      </c>
      <c r="F18" s="15">
        <f t="shared" si="1"/>
        <v>-10236029.870000001</v>
      </c>
      <c r="G18" s="15">
        <f t="shared" si="2"/>
        <v>69.034303543845382</v>
      </c>
      <c r="H18" s="15">
        <f t="shared" si="3"/>
        <v>-28180000</v>
      </c>
      <c r="I18" s="15">
        <f t="shared" si="4"/>
        <v>44.745098039215684</v>
      </c>
      <c r="J18" s="15">
        <v>23250000</v>
      </c>
      <c r="K18" s="15">
        <f t="shared" si="5"/>
        <v>-9806029.870000001</v>
      </c>
      <c r="L18" s="15">
        <f t="shared" si="6"/>
        <v>70.335125214478751</v>
      </c>
      <c r="M18" s="15">
        <f t="shared" si="7"/>
        <v>-27750000</v>
      </c>
      <c r="N18" s="15">
        <f t="shared" si="8"/>
        <v>45.588235294117645</v>
      </c>
      <c r="O18" s="15">
        <v>23700000</v>
      </c>
      <c r="P18" s="15">
        <f t="shared" si="9"/>
        <v>-9356029.870000001</v>
      </c>
      <c r="Q18" s="15">
        <f t="shared" si="10"/>
        <v>71.696450218629963</v>
      </c>
      <c r="R18" s="15">
        <f t="shared" si="11"/>
        <v>-27300000</v>
      </c>
      <c r="S18" s="15">
        <f t="shared" si="12"/>
        <v>46.470588235294116</v>
      </c>
    </row>
    <row r="19" spans="1:19" s="4" customFormat="1" ht="14.25" x14ac:dyDescent="0.2">
      <c r="A19" s="18" t="s">
        <v>42</v>
      </c>
      <c r="B19" s="19" t="s">
        <v>34</v>
      </c>
      <c r="C19" s="14">
        <f>C20+C21</f>
        <v>6315165.7000000002</v>
      </c>
      <c r="D19" s="14">
        <f t="shared" ref="D19:O19" si="15">D20+D21</f>
        <v>6310000</v>
      </c>
      <c r="E19" s="14">
        <f t="shared" si="15"/>
        <v>6392000</v>
      </c>
      <c r="F19" s="14">
        <f t="shared" si="1"/>
        <v>76834.299999999814</v>
      </c>
      <c r="G19" s="14">
        <f t="shared" si="2"/>
        <v>101.21666324606495</v>
      </c>
      <c r="H19" s="14">
        <f t="shared" si="3"/>
        <v>82000</v>
      </c>
      <c r="I19" s="14">
        <f t="shared" si="4"/>
        <v>101.29952456418383</v>
      </c>
      <c r="J19" s="14">
        <f t="shared" si="15"/>
        <v>6432000</v>
      </c>
      <c r="K19" s="14">
        <f t="shared" si="5"/>
        <v>116834.29999999981</v>
      </c>
      <c r="L19" s="14">
        <f t="shared" si="6"/>
        <v>101.85005913621555</v>
      </c>
      <c r="M19" s="14">
        <f t="shared" si="7"/>
        <v>122000</v>
      </c>
      <c r="N19" s="14">
        <f t="shared" si="8"/>
        <v>101.93343898573693</v>
      </c>
      <c r="O19" s="14">
        <f t="shared" si="15"/>
        <v>6532000</v>
      </c>
      <c r="P19" s="14">
        <f t="shared" si="9"/>
        <v>216834.29999999981</v>
      </c>
      <c r="Q19" s="14">
        <f t="shared" si="10"/>
        <v>103.43354886159202</v>
      </c>
      <c r="R19" s="14">
        <f t="shared" si="11"/>
        <v>222000</v>
      </c>
      <c r="S19" s="14">
        <f t="shared" si="12"/>
        <v>103.51822503961965</v>
      </c>
    </row>
    <row r="20" spans="1:19" ht="30" x14ac:dyDescent="0.25">
      <c r="A20" s="8" t="s">
        <v>54</v>
      </c>
      <c r="B20" s="21" t="s">
        <v>56</v>
      </c>
      <c r="C20" s="15">
        <v>6300365.7000000002</v>
      </c>
      <c r="D20" s="15">
        <v>6200000</v>
      </c>
      <c r="E20" s="15">
        <v>6346000</v>
      </c>
      <c r="F20" s="15">
        <f t="shared" si="1"/>
        <v>45634.299999999814</v>
      </c>
      <c r="G20" s="15">
        <f t="shared" si="2"/>
        <v>100.72431192367135</v>
      </c>
      <c r="H20" s="15">
        <f t="shared" si="3"/>
        <v>146000</v>
      </c>
      <c r="I20" s="15">
        <f t="shared" si="4"/>
        <v>102.35483870967741</v>
      </c>
      <c r="J20" s="15">
        <v>6416000</v>
      </c>
      <c r="K20" s="15">
        <f t="shared" si="5"/>
        <v>115634.29999999981</v>
      </c>
      <c r="L20" s="15">
        <f t="shared" si="6"/>
        <v>101.83535854117167</v>
      </c>
      <c r="M20" s="15">
        <f t="shared" si="7"/>
        <v>216000</v>
      </c>
      <c r="N20" s="15">
        <f t="shared" si="8"/>
        <v>103.48387096774194</v>
      </c>
      <c r="O20" s="15">
        <v>6516000</v>
      </c>
      <c r="P20" s="15">
        <f t="shared" si="9"/>
        <v>215634.29999999981</v>
      </c>
      <c r="Q20" s="15">
        <f t="shared" si="10"/>
        <v>103.42256799474355</v>
      </c>
      <c r="R20" s="15">
        <f t="shared" si="11"/>
        <v>316000</v>
      </c>
      <c r="S20" s="15">
        <f t="shared" si="12"/>
        <v>105.0967741935484</v>
      </c>
    </row>
    <row r="21" spans="1:19" ht="45" x14ac:dyDescent="0.25">
      <c r="A21" s="8" t="s">
        <v>55</v>
      </c>
      <c r="B21" s="21" t="s">
        <v>57</v>
      </c>
      <c r="C21" s="15">
        <v>14800</v>
      </c>
      <c r="D21" s="15">
        <v>110000</v>
      </c>
      <c r="E21" s="15">
        <v>46000</v>
      </c>
      <c r="F21" s="15">
        <f t="shared" si="1"/>
        <v>31200</v>
      </c>
      <c r="G21" s="15">
        <f t="shared" si="2"/>
        <v>310.81081081081078</v>
      </c>
      <c r="H21" s="15">
        <f t="shared" si="3"/>
        <v>-64000</v>
      </c>
      <c r="I21" s="15">
        <f t="shared" si="4"/>
        <v>41.818181818181813</v>
      </c>
      <c r="J21" s="15">
        <v>16000</v>
      </c>
      <c r="K21" s="15">
        <f t="shared" si="5"/>
        <v>1200</v>
      </c>
      <c r="L21" s="15">
        <f t="shared" si="6"/>
        <v>108.10810810810811</v>
      </c>
      <c r="M21" s="15">
        <f t="shared" si="7"/>
        <v>-94000</v>
      </c>
      <c r="N21" s="15">
        <f t="shared" si="8"/>
        <v>14.545454545454545</v>
      </c>
      <c r="O21" s="15">
        <v>16000</v>
      </c>
      <c r="P21" s="15">
        <f t="shared" si="9"/>
        <v>1200</v>
      </c>
      <c r="Q21" s="15">
        <f t="shared" si="10"/>
        <v>108.10810810810811</v>
      </c>
      <c r="R21" s="15">
        <f t="shared" si="11"/>
        <v>-94000</v>
      </c>
      <c r="S21" s="15">
        <f t="shared" si="12"/>
        <v>14.545454545454545</v>
      </c>
    </row>
    <row r="22" spans="1:19" s="4" customFormat="1" ht="14.25" x14ac:dyDescent="0.2">
      <c r="A22" s="18"/>
      <c r="B22" s="19" t="s">
        <v>9</v>
      </c>
      <c r="C22" s="14">
        <f>C23+C27+C28+C29+C32+C33</f>
        <v>111671833.28999999</v>
      </c>
      <c r="D22" s="14">
        <f>D23+D27+D28+D29+D32+D33</f>
        <v>155175723.44999999</v>
      </c>
      <c r="E22" s="14">
        <f>E23+E27+E28+E29+E32+E33</f>
        <v>96556577.640000001</v>
      </c>
      <c r="F22" s="14">
        <f t="shared" si="1"/>
        <v>-15115255.649999991</v>
      </c>
      <c r="G22" s="14">
        <f t="shared" si="2"/>
        <v>86.464576424793478</v>
      </c>
      <c r="H22" s="14">
        <f t="shared" si="3"/>
        <v>-58619145.809999987</v>
      </c>
      <c r="I22" s="14">
        <f t="shared" si="4"/>
        <v>62.224022864705397</v>
      </c>
      <c r="J22" s="14">
        <f>J23+J27+J28+J29+J32+J33</f>
        <v>64821277.640000001</v>
      </c>
      <c r="K22" s="14">
        <f t="shared" si="5"/>
        <v>-46850555.649999991</v>
      </c>
      <c r="L22" s="14">
        <f t="shared" si="6"/>
        <v>58.046219651168407</v>
      </c>
      <c r="M22" s="14">
        <f t="shared" si="7"/>
        <v>-90354445.809999987</v>
      </c>
      <c r="N22" s="14">
        <f t="shared" si="8"/>
        <v>41.772821288560912</v>
      </c>
      <c r="O22" s="14">
        <f>O23+O27+O28+O29+O32+O33</f>
        <v>60610477.640000001</v>
      </c>
      <c r="P22" s="14">
        <f t="shared" si="9"/>
        <v>-51061355.649999991</v>
      </c>
      <c r="Q22" s="14">
        <f t="shared" si="10"/>
        <v>54.275528442880457</v>
      </c>
      <c r="R22" s="14">
        <f t="shared" si="11"/>
        <v>-94565245.809999987</v>
      </c>
      <c r="S22" s="14">
        <f t="shared" si="12"/>
        <v>39.059252499331592</v>
      </c>
    </row>
    <row r="23" spans="1:19" s="4" customFormat="1" ht="33" customHeight="1" x14ac:dyDescent="0.2">
      <c r="A23" s="18" t="s">
        <v>43</v>
      </c>
      <c r="B23" s="20" t="s">
        <v>27</v>
      </c>
      <c r="C23" s="14">
        <f>C24+C25+C26</f>
        <v>59990643.039999999</v>
      </c>
      <c r="D23" s="14">
        <f>D24+D25+D26</f>
        <v>56378993.82</v>
      </c>
      <c r="E23" s="14">
        <f t="shared" ref="E23:O23" si="16">E24+E25+E26</f>
        <v>47251900</v>
      </c>
      <c r="F23" s="14">
        <f t="shared" si="1"/>
        <v>-12738743.039999999</v>
      </c>
      <c r="G23" s="14">
        <f t="shared" si="2"/>
        <v>78.765450086097303</v>
      </c>
      <c r="H23" s="14">
        <f t="shared" si="3"/>
        <v>-9127093.8200000003</v>
      </c>
      <c r="I23" s="14">
        <f t="shared" si="4"/>
        <v>83.811180013002939</v>
      </c>
      <c r="J23" s="14">
        <f t="shared" si="16"/>
        <v>43157600</v>
      </c>
      <c r="K23" s="14">
        <f t="shared" si="5"/>
        <v>-16833043.039999999</v>
      </c>
      <c r="L23" s="14">
        <f t="shared" si="6"/>
        <v>71.940552414522003</v>
      </c>
      <c r="M23" s="14">
        <f t="shared" si="7"/>
        <v>-13221393.82</v>
      </c>
      <c r="N23" s="14">
        <f t="shared" si="8"/>
        <v>76.549078080017424</v>
      </c>
      <c r="O23" s="14">
        <f t="shared" si="16"/>
        <v>39230800</v>
      </c>
      <c r="P23" s="14">
        <f t="shared" si="9"/>
        <v>-20759843.039999999</v>
      </c>
      <c r="Q23" s="14">
        <f t="shared" si="10"/>
        <v>65.394864952259397</v>
      </c>
      <c r="R23" s="14">
        <f t="shared" si="11"/>
        <v>-17148193.82</v>
      </c>
      <c r="S23" s="14">
        <f t="shared" si="12"/>
        <v>69.584072616214698</v>
      </c>
    </row>
    <row r="24" spans="1:19" ht="90" customHeight="1" x14ac:dyDescent="0.25">
      <c r="A24" s="8" t="s">
        <v>59</v>
      </c>
      <c r="B24" s="21" t="s">
        <v>58</v>
      </c>
      <c r="C24" s="15">
        <f>42403240.2+23304.3+7034754.54+29965.76</f>
        <v>49491264.799999997</v>
      </c>
      <c r="D24" s="15">
        <f>38277976.4+32020.49+6768572.75+48773.14</f>
        <v>45127342.780000001</v>
      </c>
      <c r="E24" s="15">
        <f>4283100+68300+35117900</f>
        <v>39469300</v>
      </c>
      <c r="F24" s="15">
        <f t="shared" si="1"/>
        <v>-10021964.799999997</v>
      </c>
      <c r="G24" s="15">
        <f t="shared" si="2"/>
        <v>79.750032979557233</v>
      </c>
      <c r="H24" s="15">
        <f t="shared" si="3"/>
        <v>-5658042.7800000012</v>
      </c>
      <c r="I24" s="15">
        <f t="shared" si="4"/>
        <v>87.462051981248962</v>
      </c>
      <c r="J24" s="15">
        <f>3918400+68300+31475900</f>
        <v>35462600</v>
      </c>
      <c r="K24" s="15">
        <f t="shared" si="5"/>
        <v>-14028664.799999997</v>
      </c>
      <c r="L24" s="15">
        <f t="shared" si="6"/>
        <v>71.654260894944841</v>
      </c>
      <c r="M24" s="15">
        <f t="shared" si="7"/>
        <v>-9664742.7800000012</v>
      </c>
      <c r="N24" s="15">
        <f t="shared" si="8"/>
        <v>78.583399365842297</v>
      </c>
      <c r="O24" s="15">
        <f>1220900+68300+30611300</f>
        <v>31900500</v>
      </c>
      <c r="P24" s="15">
        <f t="shared" si="9"/>
        <v>-17590764.799999997</v>
      </c>
      <c r="Q24" s="15">
        <f t="shared" si="10"/>
        <v>64.456829157455687</v>
      </c>
      <c r="R24" s="15">
        <f t="shared" si="11"/>
        <v>-13226842.780000001</v>
      </c>
      <c r="S24" s="15">
        <f t="shared" si="12"/>
        <v>70.689958758524526</v>
      </c>
    </row>
    <row r="25" spans="1:19" ht="33" customHeight="1" x14ac:dyDescent="0.25">
      <c r="A25" s="8" t="s">
        <v>60</v>
      </c>
      <c r="B25" s="21" t="s">
        <v>61</v>
      </c>
      <c r="C25" s="15">
        <v>6510722</v>
      </c>
      <c r="D25" s="15">
        <v>7315220</v>
      </c>
      <c r="E25" s="15">
        <v>3566000</v>
      </c>
      <c r="F25" s="15">
        <f t="shared" si="1"/>
        <v>-2944722</v>
      </c>
      <c r="G25" s="15">
        <f t="shared" si="2"/>
        <v>54.771191274946162</v>
      </c>
      <c r="H25" s="15">
        <f t="shared" si="3"/>
        <v>-3749220</v>
      </c>
      <c r="I25" s="15">
        <f t="shared" si="4"/>
        <v>48.747679495626926</v>
      </c>
      <c r="J25" s="15">
        <v>3828800</v>
      </c>
      <c r="K25" s="15">
        <f t="shared" si="5"/>
        <v>-2681922</v>
      </c>
      <c r="L25" s="15">
        <f t="shared" si="6"/>
        <v>58.807609970138486</v>
      </c>
      <c r="M25" s="15">
        <f t="shared" si="7"/>
        <v>-3486420</v>
      </c>
      <c r="N25" s="15">
        <f t="shared" si="8"/>
        <v>52.34018935862489</v>
      </c>
      <c r="O25" s="15">
        <v>3805700</v>
      </c>
      <c r="P25" s="15">
        <f t="shared" si="9"/>
        <v>-2705022</v>
      </c>
      <c r="Q25" s="15">
        <f t="shared" si="10"/>
        <v>58.452810609944642</v>
      </c>
      <c r="R25" s="15">
        <f t="shared" si="11"/>
        <v>-3509520</v>
      </c>
      <c r="S25" s="15">
        <f t="shared" si="12"/>
        <v>52.024409382082837</v>
      </c>
    </row>
    <row r="26" spans="1:19" ht="91.5" customHeight="1" x14ac:dyDescent="0.25">
      <c r="A26" s="8" t="s">
        <v>62</v>
      </c>
      <c r="B26" s="21" t="s">
        <v>63</v>
      </c>
      <c r="C26" s="15">
        <f>9132.15+3979524.09</f>
        <v>3988656.2399999998</v>
      </c>
      <c r="D26" s="15">
        <v>3936431.04</v>
      </c>
      <c r="E26" s="15">
        <v>4216600</v>
      </c>
      <c r="F26" s="15">
        <f t="shared" si="1"/>
        <v>227943.76000000024</v>
      </c>
      <c r="G26" s="15">
        <f t="shared" si="2"/>
        <v>105.71480083227227</v>
      </c>
      <c r="H26" s="15">
        <f t="shared" si="3"/>
        <v>280168.95999999996</v>
      </c>
      <c r="I26" s="15">
        <f t="shared" si="4"/>
        <v>107.11733438622615</v>
      </c>
      <c r="J26" s="15">
        <v>3866200</v>
      </c>
      <c r="K26" s="15">
        <f t="shared" si="5"/>
        <v>-122456.23999999976</v>
      </c>
      <c r="L26" s="15">
        <f t="shared" si="6"/>
        <v>96.929887344716377</v>
      </c>
      <c r="M26" s="15">
        <f t="shared" si="7"/>
        <v>-70231.040000000037</v>
      </c>
      <c r="N26" s="15">
        <f t="shared" si="8"/>
        <v>98.215870180720856</v>
      </c>
      <c r="O26" s="15">
        <v>3524600</v>
      </c>
      <c r="P26" s="15">
        <f t="shared" si="9"/>
        <v>-464056.23999999976</v>
      </c>
      <c r="Q26" s="15">
        <f t="shared" si="10"/>
        <v>88.365599538354815</v>
      </c>
      <c r="R26" s="15">
        <f t="shared" si="11"/>
        <v>-411831.04000000004</v>
      </c>
      <c r="S26" s="15">
        <f t="shared" si="12"/>
        <v>89.5379587292351</v>
      </c>
    </row>
    <row r="27" spans="1:19" s="4" customFormat="1" ht="14.25" x14ac:dyDescent="0.2">
      <c r="A27" s="18" t="s">
        <v>41</v>
      </c>
      <c r="B27" s="19" t="s">
        <v>32</v>
      </c>
      <c r="C27" s="14">
        <v>1127973.2</v>
      </c>
      <c r="D27" s="14">
        <v>2360000</v>
      </c>
      <c r="E27" s="14">
        <v>1130000</v>
      </c>
      <c r="F27" s="14">
        <f t="shared" si="1"/>
        <v>2026.8000000000466</v>
      </c>
      <c r="G27" s="14">
        <f t="shared" si="2"/>
        <v>100.17968512017839</v>
      </c>
      <c r="H27" s="14">
        <f t="shared" si="3"/>
        <v>-1230000</v>
      </c>
      <c r="I27" s="14">
        <f t="shared" si="4"/>
        <v>47.881355932203391</v>
      </c>
      <c r="J27" s="14">
        <v>1130000</v>
      </c>
      <c r="K27" s="14">
        <f t="shared" si="5"/>
        <v>2026.8000000000466</v>
      </c>
      <c r="L27" s="14">
        <f t="shared" si="6"/>
        <v>100.17968512017839</v>
      </c>
      <c r="M27" s="14">
        <f t="shared" si="7"/>
        <v>-1230000</v>
      </c>
      <c r="N27" s="14">
        <f t="shared" si="8"/>
        <v>47.881355932203391</v>
      </c>
      <c r="O27" s="14">
        <v>1130000</v>
      </c>
      <c r="P27" s="14">
        <f t="shared" si="9"/>
        <v>2026.8000000000466</v>
      </c>
      <c r="Q27" s="14">
        <f t="shared" si="10"/>
        <v>100.17968512017839</v>
      </c>
      <c r="R27" s="14">
        <f t="shared" si="11"/>
        <v>-1230000</v>
      </c>
      <c r="S27" s="14">
        <f t="shared" si="12"/>
        <v>47.881355932203391</v>
      </c>
    </row>
    <row r="28" spans="1:19" s="4" customFormat="1" ht="28.5" x14ac:dyDescent="0.2">
      <c r="A28" s="18" t="s">
        <v>45</v>
      </c>
      <c r="B28" s="20" t="s">
        <v>28</v>
      </c>
      <c r="C28" s="14">
        <v>315270.15999999997</v>
      </c>
      <c r="D28" s="14">
        <v>20000</v>
      </c>
      <c r="E28" s="14">
        <v>10000</v>
      </c>
      <c r="F28" s="14">
        <f t="shared" si="1"/>
        <v>-305270.15999999997</v>
      </c>
      <c r="G28" s="14">
        <f t="shared" si="2"/>
        <v>3.1718828067965581</v>
      </c>
      <c r="H28" s="14">
        <f t="shared" si="3"/>
        <v>-10000</v>
      </c>
      <c r="I28" s="14">
        <f t="shared" si="4"/>
        <v>50</v>
      </c>
      <c r="J28" s="14">
        <v>10000</v>
      </c>
      <c r="K28" s="14">
        <f t="shared" si="5"/>
        <v>-305270.15999999997</v>
      </c>
      <c r="L28" s="14">
        <f t="shared" si="6"/>
        <v>3.1718828067965581</v>
      </c>
      <c r="M28" s="14">
        <f t="shared" si="7"/>
        <v>-10000</v>
      </c>
      <c r="N28" s="14">
        <f t="shared" si="8"/>
        <v>50</v>
      </c>
      <c r="O28" s="14">
        <v>10000</v>
      </c>
      <c r="P28" s="14">
        <f t="shared" si="9"/>
        <v>-305270.15999999997</v>
      </c>
      <c r="Q28" s="14">
        <f t="shared" si="10"/>
        <v>3.1718828067965581</v>
      </c>
      <c r="R28" s="14">
        <f t="shared" si="11"/>
        <v>-10000</v>
      </c>
      <c r="S28" s="14">
        <f t="shared" si="12"/>
        <v>50</v>
      </c>
    </row>
    <row r="29" spans="1:19" s="4" customFormat="1" ht="28.5" x14ac:dyDescent="0.2">
      <c r="A29" s="18" t="s">
        <v>46</v>
      </c>
      <c r="B29" s="20" t="s">
        <v>44</v>
      </c>
      <c r="C29" s="14">
        <f>C30+C31</f>
        <v>17709494.960000001</v>
      </c>
      <c r="D29" s="14">
        <f t="shared" ref="D29:O29" si="17">D30+D31</f>
        <v>60653585.890000001</v>
      </c>
      <c r="E29" s="14">
        <f t="shared" si="17"/>
        <v>16429000</v>
      </c>
      <c r="F29" s="14">
        <f t="shared" si="1"/>
        <v>-1280494.9600000009</v>
      </c>
      <c r="G29" s="14">
        <f t="shared" si="2"/>
        <v>92.769443945791664</v>
      </c>
      <c r="H29" s="14">
        <f t="shared" si="3"/>
        <v>-44224585.890000001</v>
      </c>
      <c r="I29" s="14">
        <f t="shared" si="4"/>
        <v>27.086609569622595</v>
      </c>
      <c r="J29" s="14">
        <f t="shared" si="17"/>
        <v>16280000</v>
      </c>
      <c r="K29" s="14">
        <f t="shared" si="5"/>
        <v>-1429494.9600000009</v>
      </c>
      <c r="L29" s="14">
        <f t="shared" si="6"/>
        <v>91.92808737217652</v>
      </c>
      <c r="M29" s="14">
        <f t="shared" si="7"/>
        <v>-44373585.890000001</v>
      </c>
      <c r="N29" s="14">
        <f t="shared" si="8"/>
        <v>26.84095220606585</v>
      </c>
      <c r="O29" s="14">
        <f t="shared" si="17"/>
        <v>0</v>
      </c>
      <c r="P29" s="14">
        <f t="shared" si="9"/>
        <v>-17709494.960000001</v>
      </c>
      <c r="Q29" s="14">
        <f t="shared" si="10"/>
        <v>0</v>
      </c>
      <c r="R29" s="14">
        <f t="shared" si="11"/>
        <v>-60653585.890000001</v>
      </c>
      <c r="S29" s="14">
        <f t="shared" si="12"/>
        <v>0</v>
      </c>
    </row>
    <row r="30" spans="1:19" ht="90" x14ac:dyDescent="0.25">
      <c r="A30" s="8" t="s">
        <v>65</v>
      </c>
      <c r="B30" s="21" t="s">
        <v>67</v>
      </c>
      <c r="C30" s="15">
        <v>1388820.04</v>
      </c>
      <c r="D30" s="15">
        <v>15618129.109999999</v>
      </c>
      <c r="E30" s="15">
        <v>429000</v>
      </c>
      <c r="F30" s="15">
        <f t="shared" si="1"/>
        <v>-959820.04</v>
      </c>
      <c r="G30" s="15">
        <f t="shared" si="2"/>
        <v>30.889531231130562</v>
      </c>
      <c r="H30" s="15">
        <f t="shared" si="3"/>
        <v>-15189129.109999999</v>
      </c>
      <c r="I30" s="15">
        <f t="shared" si="4"/>
        <v>2.7468078729437524</v>
      </c>
      <c r="J30" s="15">
        <v>280000</v>
      </c>
      <c r="K30" s="15">
        <f t="shared" si="5"/>
        <v>-1108820.04</v>
      </c>
      <c r="L30" s="15">
        <f t="shared" si="6"/>
        <v>20.160999404933701</v>
      </c>
      <c r="M30" s="15">
        <f t="shared" si="7"/>
        <v>-15338129.109999999</v>
      </c>
      <c r="N30" s="15">
        <f t="shared" si="8"/>
        <v>1.7927883553012836</v>
      </c>
      <c r="O30" s="15">
        <v>0</v>
      </c>
      <c r="P30" s="15">
        <f t="shared" si="9"/>
        <v>-1388820.04</v>
      </c>
      <c r="Q30" s="15">
        <f t="shared" si="10"/>
        <v>0</v>
      </c>
      <c r="R30" s="15">
        <f t="shared" si="11"/>
        <v>-15618129.109999999</v>
      </c>
      <c r="S30" s="15">
        <f t="shared" si="12"/>
        <v>0</v>
      </c>
    </row>
    <row r="31" spans="1:19" ht="30" x14ac:dyDescent="0.25">
      <c r="A31" s="8" t="s">
        <v>64</v>
      </c>
      <c r="B31" s="21" t="s">
        <v>66</v>
      </c>
      <c r="C31" s="15">
        <v>16320674.92</v>
      </c>
      <c r="D31" s="15">
        <v>45035456.780000001</v>
      </c>
      <c r="E31" s="15">
        <v>16000000</v>
      </c>
      <c r="F31" s="15">
        <f t="shared" si="1"/>
        <v>-320674.91999999993</v>
      </c>
      <c r="G31" s="15">
        <f t="shared" si="2"/>
        <v>98.035161403729504</v>
      </c>
      <c r="H31" s="15">
        <f t="shared" si="3"/>
        <v>-29035456.780000001</v>
      </c>
      <c r="I31" s="15">
        <f t="shared" si="4"/>
        <v>35.527562378595682</v>
      </c>
      <c r="J31" s="15">
        <v>16000000</v>
      </c>
      <c r="K31" s="15">
        <f t="shared" si="5"/>
        <v>-320674.91999999993</v>
      </c>
      <c r="L31" s="15">
        <f t="shared" si="6"/>
        <v>98.035161403729504</v>
      </c>
      <c r="M31" s="15">
        <f t="shared" si="7"/>
        <v>-29035456.780000001</v>
      </c>
      <c r="N31" s="15">
        <f t="shared" si="8"/>
        <v>35.527562378595682</v>
      </c>
      <c r="O31" s="15">
        <v>0</v>
      </c>
      <c r="P31" s="15">
        <f t="shared" si="9"/>
        <v>-16320674.92</v>
      </c>
      <c r="Q31" s="15">
        <f t="shared" si="10"/>
        <v>0</v>
      </c>
      <c r="R31" s="15">
        <f t="shared" si="11"/>
        <v>-45035456.780000001</v>
      </c>
      <c r="S31" s="15">
        <f t="shared" si="12"/>
        <v>0</v>
      </c>
    </row>
    <row r="32" spans="1:19" s="4" customFormat="1" ht="14.25" x14ac:dyDescent="0.2">
      <c r="A32" s="23" t="s">
        <v>53</v>
      </c>
      <c r="B32" s="19" t="s">
        <v>29</v>
      </c>
      <c r="C32" s="14">
        <v>7686525.75</v>
      </c>
      <c r="D32" s="14">
        <v>2942643.74</v>
      </c>
      <c r="E32" s="14">
        <v>1628677.64</v>
      </c>
      <c r="F32" s="14">
        <f t="shared" si="1"/>
        <v>-6057848.1100000003</v>
      </c>
      <c r="G32" s="14">
        <f t="shared" si="2"/>
        <v>21.188735886300776</v>
      </c>
      <c r="H32" s="14">
        <f t="shared" si="3"/>
        <v>-1313966.1000000003</v>
      </c>
      <c r="I32" s="14">
        <f t="shared" si="4"/>
        <v>55.347428499788421</v>
      </c>
      <c r="J32" s="14">
        <v>1628677.64</v>
      </c>
      <c r="K32" s="14">
        <f t="shared" si="5"/>
        <v>-6057848.1100000003</v>
      </c>
      <c r="L32" s="14">
        <f t="shared" si="6"/>
        <v>21.188735886300776</v>
      </c>
      <c r="M32" s="14">
        <f t="shared" si="7"/>
        <v>-1313966.1000000003</v>
      </c>
      <c r="N32" s="14">
        <f t="shared" si="8"/>
        <v>55.347428499788421</v>
      </c>
      <c r="O32" s="14">
        <v>1628677.64</v>
      </c>
      <c r="P32" s="14">
        <f t="shared" si="9"/>
        <v>-6057848.1100000003</v>
      </c>
      <c r="Q32" s="14">
        <f t="shared" si="10"/>
        <v>21.188735886300776</v>
      </c>
      <c r="R32" s="14">
        <f t="shared" si="11"/>
        <v>-1313966.1000000003</v>
      </c>
      <c r="S32" s="14">
        <f t="shared" si="12"/>
        <v>55.347428499788421</v>
      </c>
    </row>
    <row r="33" spans="1:19" s="4" customFormat="1" ht="14.25" x14ac:dyDescent="0.2">
      <c r="A33" s="23" t="s">
        <v>47</v>
      </c>
      <c r="B33" s="24" t="s">
        <v>30</v>
      </c>
      <c r="C33" s="14">
        <v>24841926.18</v>
      </c>
      <c r="D33" s="14">
        <v>32820500</v>
      </c>
      <c r="E33" s="14">
        <v>30107000</v>
      </c>
      <c r="F33" s="14">
        <f t="shared" si="1"/>
        <v>5265073.82</v>
      </c>
      <c r="G33" s="14">
        <f t="shared" si="2"/>
        <v>121.1943058756807</v>
      </c>
      <c r="H33" s="14">
        <f t="shared" si="3"/>
        <v>-2713500</v>
      </c>
      <c r="I33" s="14">
        <f t="shared" si="4"/>
        <v>91.732301457930248</v>
      </c>
      <c r="J33" s="14">
        <v>2615000</v>
      </c>
      <c r="K33" s="14">
        <f t="shared" si="5"/>
        <v>-22226926.18</v>
      </c>
      <c r="L33" s="14">
        <f t="shared" si="6"/>
        <v>10.526558935294284</v>
      </c>
      <c r="M33" s="14">
        <f t="shared" si="7"/>
        <v>-30205500</v>
      </c>
      <c r="N33" s="14">
        <f t="shared" si="8"/>
        <v>7.9675812373364217</v>
      </c>
      <c r="O33" s="14">
        <v>18611000</v>
      </c>
      <c r="P33" s="14">
        <f t="shared" si="9"/>
        <v>-6230926.1799999997</v>
      </c>
      <c r="Q33" s="14">
        <f t="shared" si="10"/>
        <v>74.917701087863065</v>
      </c>
      <c r="R33" s="14">
        <f t="shared" si="11"/>
        <v>-14209500</v>
      </c>
      <c r="S33" s="14">
        <f t="shared" si="12"/>
        <v>56.705412775551864</v>
      </c>
    </row>
    <row r="34" spans="1:19" s="4" customFormat="1" ht="14.25" x14ac:dyDescent="0.2">
      <c r="A34" s="18" t="s">
        <v>17</v>
      </c>
      <c r="B34" s="19" t="s">
        <v>10</v>
      </c>
      <c r="C34" s="14">
        <f>C35+C41</f>
        <v>1241588171.49</v>
      </c>
      <c r="D34" s="14">
        <f>D35+D41+D40</f>
        <v>1419328565.6199999</v>
      </c>
      <c r="E34" s="14">
        <f t="shared" ref="D34:O34" si="18">E35+E41</f>
        <v>1471388755.47</v>
      </c>
      <c r="F34" s="14">
        <f t="shared" si="1"/>
        <v>229800583.98000002</v>
      </c>
      <c r="G34" s="14">
        <f t="shared" si="2"/>
        <v>118.50859965138214</v>
      </c>
      <c r="H34" s="14">
        <f t="shared" si="3"/>
        <v>52060189.850000143</v>
      </c>
      <c r="I34" s="14">
        <f t="shared" si="4"/>
        <v>103.66794490796842</v>
      </c>
      <c r="J34" s="14">
        <f t="shared" si="18"/>
        <v>799385176.98000002</v>
      </c>
      <c r="K34" s="14">
        <f t="shared" si="5"/>
        <v>-442202994.50999999</v>
      </c>
      <c r="L34" s="14">
        <f t="shared" si="6"/>
        <v>64.384084460202061</v>
      </c>
      <c r="M34" s="14">
        <f t="shared" si="7"/>
        <v>-619943388.63999987</v>
      </c>
      <c r="N34" s="14">
        <f t="shared" si="8"/>
        <v>56.321361828633918</v>
      </c>
      <c r="O34" s="14">
        <f t="shared" si="18"/>
        <v>829473414.11000001</v>
      </c>
      <c r="P34" s="14">
        <f t="shared" si="9"/>
        <v>-412114757.38</v>
      </c>
      <c r="Q34" s="14">
        <f t="shared" si="10"/>
        <v>66.807451388214261</v>
      </c>
      <c r="R34" s="14">
        <f t="shared" si="11"/>
        <v>-589855151.50999987</v>
      </c>
      <c r="S34" s="14">
        <f t="shared" si="12"/>
        <v>58.441254139605391</v>
      </c>
    </row>
    <row r="35" spans="1:19" ht="30.75" customHeight="1" x14ac:dyDescent="0.25">
      <c r="A35" s="8" t="s">
        <v>23</v>
      </c>
      <c r="B35" s="21" t="s">
        <v>11</v>
      </c>
      <c r="C35" s="15">
        <f>C36+C37+C38+C39</f>
        <v>1241606047.49</v>
      </c>
      <c r="D35" s="15">
        <f t="shared" ref="D35:O35" si="19">D36+D37+D38+D39</f>
        <v>1395085608.6199999</v>
      </c>
      <c r="E35" s="15">
        <f t="shared" si="19"/>
        <v>1471388755.47</v>
      </c>
      <c r="F35" s="15">
        <f t="shared" si="1"/>
        <v>229782707.98000002</v>
      </c>
      <c r="G35" s="15">
        <f t="shared" si="2"/>
        <v>118.50689342602053</v>
      </c>
      <c r="H35" s="15">
        <f t="shared" si="3"/>
        <v>76303146.850000143</v>
      </c>
      <c r="I35" s="15">
        <f t="shared" si="4"/>
        <v>105.46942398219406</v>
      </c>
      <c r="J35" s="15">
        <f t="shared" si="19"/>
        <v>799385176.98000002</v>
      </c>
      <c r="K35" s="15">
        <f t="shared" si="5"/>
        <v>-442220870.50999999</v>
      </c>
      <c r="L35" s="15">
        <f t="shared" si="6"/>
        <v>64.383157491542292</v>
      </c>
      <c r="M35" s="15">
        <f t="shared" si="7"/>
        <v>-595700431.63999987</v>
      </c>
      <c r="N35" s="15">
        <f t="shared" si="8"/>
        <v>57.300080514108465</v>
      </c>
      <c r="O35" s="15">
        <f t="shared" si="19"/>
        <v>829473414.11000001</v>
      </c>
      <c r="P35" s="15">
        <f t="shared" si="9"/>
        <v>-412132633.38</v>
      </c>
      <c r="Q35" s="15">
        <f t="shared" si="10"/>
        <v>66.806489529174158</v>
      </c>
      <c r="R35" s="15">
        <f t="shared" si="11"/>
        <v>-565612194.50999987</v>
      </c>
      <c r="S35" s="15">
        <f t="shared" si="12"/>
        <v>59.456811036170322</v>
      </c>
    </row>
    <row r="36" spans="1:19" ht="30" x14ac:dyDescent="0.25">
      <c r="A36" s="8" t="s">
        <v>71</v>
      </c>
      <c r="B36" s="21" t="s">
        <v>31</v>
      </c>
      <c r="C36" s="15">
        <v>22508360</v>
      </c>
      <c r="D36" s="15">
        <v>7359900</v>
      </c>
      <c r="E36" s="15">
        <v>379510000</v>
      </c>
      <c r="F36" s="15">
        <f t="shared" si="1"/>
        <v>357001640</v>
      </c>
      <c r="G36" s="15">
        <f t="shared" si="2"/>
        <v>1686.084636997098</v>
      </c>
      <c r="H36" s="15">
        <f t="shared" si="3"/>
        <v>372150100</v>
      </c>
      <c r="I36" s="15">
        <f t="shared" si="4"/>
        <v>5156.4559301077461</v>
      </c>
      <c r="J36" s="15">
        <v>0</v>
      </c>
      <c r="K36" s="15">
        <f t="shared" si="5"/>
        <v>-22508360</v>
      </c>
      <c r="L36" s="15">
        <f t="shared" si="6"/>
        <v>0</v>
      </c>
      <c r="M36" s="15">
        <f t="shared" si="7"/>
        <v>-7359900</v>
      </c>
      <c r="N36" s="15">
        <f t="shared" si="8"/>
        <v>0</v>
      </c>
      <c r="O36" s="15">
        <v>0</v>
      </c>
      <c r="P36" s="15">
        <f t="shared" si="9"/>
        <v>-22508360</v>
      </c>
      <c r="Q36" s="15">
        <f t="shared" si="10"/>
        <v>0</v>
      </c>
      <c r="R36" s="15">
        <f t="shared" si="11"/>
        <v>-7359900</v>
      </c>
      <c r="S36" s="15">
        <f t="shared" si="12"/>
        <v>0</v>
      </c>
    </row>
    <row r="37" spans="1:19" x14ac:dyDescent="0.25">
      <c r="A37" s="8" t="s">
        <v>72</v>
      </c>
      <c r="B37" s="22" t="s">
        <v>12</v>
      </c>
      <c r="C37" s="15">
        <v>756478791.91999996</v>
      </c>
      <c r="D37" s="15">
        <v>637447220.75</v>
      </c>
      <c r="E37" s="15">
        <f>397704120.69+119215614</f>
        <v>516919734.69</v>
      </c>
      <c r="F37" s="15">
        <f t="shared" si="1"/>
        <v>-239559057.22999996</v>
      </c>
      <c r="G37" s="15">
        <f t="shared" si="2"/>
        <v>68.332349857161091</v>
      </c>
      <c r="H37" s="15">
        <f t="shared" si="3"/>
        <v>-120527486.06</v>
      </c>
      <c r="I37" s="15">
        <f t="shared" si="4"/>
        <v>81.092162278440682</v>
      </c>
      <c r="J37" s="15">
        <f>154232188.67+39095236.19</f>
        <v>193327424.85999998</v>
      </c>
      <c r="K37" s="15">
        <f t="shared" si="5"/>
        <v>-563151367.05999994</v>
      </c>
      <c r="L37" s="15">
        <f t="shared" si="6"/>
        <v>25.556225359513444</v>
      </c>
      <c r="M37" s="15">
        <f t="shared" si="7"/>
        <v>-444119795.88999999</v>
      </c>
      <c r="N37" s="15">
        <f t="shared" si="8"/>
        <v>30.328381482711169</v>
      </c>
      <c r="O37" s="15">
        <f>154232188.67+38682955.84</f>
        <v>192915144.50999999</v>
      </c>
      <c r="P37" s="15">
        <f t="shared" si="9"/>
        <v>-563563647.40999997</v>
      </c>
      <c r="Q37" s="15">
        <f t="shared" si="10"/>
        <v>25.501725437717411</v>
      </c>
      <c r="R37" s="15">
        <f t="shared" si="11"/>
        <v>-444532076.24000001</v>
      </c>
      <c r="S37" s="15">
        <f t="shared" si="12"/>
        <v>30.263704700605992</v>
      </c>
    </row>
    <row r="38" spans="1:19" x14ac:dyDescent="0.25">
      <c r="A38" s="8" t="s">
        <v>73</v>
      </c>
      <c r="B38" s="22" t="s">
        <v>13</v>
      </c>
      <c r="C38" s="15">
        <v>442796039.88999999</v>
      </c>
      <c r="D38" s="15">
        <v>500436757.87</v>
      </c>
      <c r="E38" s="15">
        <f>43274420.93+510039599.85</f>
        <v>553314020.77999997</v>
      </c>
      <c r="F38" s="15">
        <f t="shared" si="1"/>
        <v>110517980.88999999</v>
      </c>
      <c r="G38" s="15">
        <f t="shared" si="2"/>
        <v>124.9591168244086</v>
      </c>
      <c r="H38" s="15">
        <f t="shared" si="3"/>
        <v>52877262.909999967</v>
      </c>
      <c r="I38" s="15">
        <f t="shared" si="4"/>
        <v>110.56622282005432</v>
      </c>
      <c r="J38" s="15">
        <f>540828696.5+42414055.62</f>
        <v>583242752.12</v>
      </c>
      <c r="K38" s="15">
        <f t="shared" si="5"/>
        <v>140446712.23000002</v>
      </c>
      <c r="L38" s="15">
        <f t="shared" si="6"/>
        <v>131.71815002340355</v>
      </c>
      <c r="M38" s="15">
        <f t="shared" si="7"/>
        <v>82805994.25</v>
      </c>
      <c r="N38" s="15">
        <f t="shared" si="8"/>
        <v>116.54674500778992</v>
      </c>
      <c r="O38" s="15">
        <f>570668194.5+43075075.1</f>
        <v>613743269.60000002</v>
      </c>
      <c r="P38" s="15">
        <f t="shared" si="9"/>
        <v>170947229.71000004</v>
      </c>
      <c r="Q38" s="15">
        <f t="shared" si="10"/>
        <v>138.60631403850562</v>
      </c>
      <c r="R38" s="15">
        <f t="shared" si="11"/>
        <v>113306511.73000002</v>
      </c>
      <c r="S38" s="15">
        <f t="shared" si="12"/>
        <v>122.6415246178687</v>
      </c>
    </row>
    <row r="39" spans="1:19" x14ac:dyDescent="0.25">
      <c r="A39" s="8" t="s">
        <v>74</v>
      </c>
      <c r="B39" s="22" t="s">
        <v>14</v>
      </c>
      <c r="C39" s="15">
        <v>19822855.68</v>
      </c>
      <c r="D39" s="15">
        <v>249841730</v>
      </c>
      <c r="E39" s="15">
        <v>21645000</v>
      </c>
      <c r="F39" s="15">
        <f t="shared" si="1"/>
        <v>1822144.3200000003</v>
      </c>
      <c r="G39" s="15">
        <f t="shared" si="2"/>
        <v>109.19213835491132</v>
      </c>
      <c r="H39" s="15">
        <f t="shared" si="3"/>
        <v>-228196730</v>
      </c>
      <c r="I39" s="15">
        <f t="shared" si="4"/>
        <v>8.6634846788805042</v>
      </c>
      <c r="J39" s="15">
        <v>22815000</v>
      </c>
      <c r="K39" s="15">
        <f t="shared" si="5"/>
        <v>2992144.3200000003</v>
      </c>
      <c r="L39" s="15">
        <f t="shared" si="6"/>
        <v>115.09441610382547</v>
      </c>
      <c r="M39" s="15">
        <f t="shared" si="7"/>
        <v>-227026730</v>
      </c>
      <c r="N39" s="15">
        <f t="shared" si="8"/>
        <v>9.1317811480091819</v>
      </c>
      <c r="O39" s="15">
        <v>22815000</v>
      </c>
      <c r="P39" s="15">
        <f t="shared" si="9"/>
        <v>2992144.3200000003</v>
      </c>
      <c r="Q39" s="15">
        <f t="shared" si="10"/>
        <v>115.09441610382547</v>
      </c>
      <c r="R39" s="15">
        <f t="shared" si="11"/>
        <v>-227026730</v>
      </c>
      <c r="S39" s="15">
        <f t="shared" si="12"/>
        <v>9.1317811480091819</v>
      </c>
    </row>
    <row r="40" spans="1:19" ht="45" x14ac:dyDescent="0.25">
      <c r="A40" s="8" t="s">
        <v>80</v>
      </c>
      <c r="B40" s="21" t="s">
        <v>81</v>
      </c>
      <c r="C40" s="15">
        <v>0</v>
      </c>
      <c r="D40" s="15">
        <v>24242957</v>
      </c>
      <c r="E40" s="15">
        <v>0</v>
      </c>
      <c r="F40" s="15">
        <f t="shared" si="1"/>
        <v>0</v>
      </c>
      <c r="G40" s="15">
        <v>0</v>
      </c>
      <c r="H40" s="15">
        <f t="shared" si="3"/>
        <v>-24242957</v>
      </c>
      <c r="I40" s="15">
        <f t="shared" si="4"/>
        <v>0</v>
      </c>
      <c r="J40" s="15">
        <v>0</v>
      </c>
      <c r="K40" s="15">
        <f t="shared" si="5"/>
        <v>0</v>
      </c>
      <c r="L40" s="15">
        <v>0</v>
      </c>
      <c r="M40" s="15">
        <f t="shared" si="7"/>
        <v>-24242957</v>
      </c>
      <c r="N40" s="15">
        <f t="shared" si="8"/>
        <v>0</v>
      </c>
      <c r="O40" s="15">
        <v>0</v>
      </c>
      <c r="P40" s="15">
        <f t="shared" si="9"/>
        <v>0</v>
      </c>
      <c r="Q40" s="15">
        <v>0</v>
      </c>
      <c r="R40" s="15">
        <f t="shared" si="11"/>
        <v>-24242957</v>
      </c>
      <c r="S40" s="15">
        <f t="shared" si="12"/>
        <v>0</v>
      </c>
    </row>
    <row r="41" spans="1:19" ht="30" x14ac:dyDescent="0.25">
      <c r="A41" s="8" t="s">
        <v>48</v>
      </c>
      <c r="B41" s="21" t="s">
        <v>35</v>
      </c>
      <c r="C41" s="15">
        <v>-17876</v>
      </c>
      <c r="D41" s="15">
        <v>0</v>
      </c>
      <c r="E41" s="15">
        <v>0</v>
      </c>
      <c r="F41" s="15">
        <f t="shared" si="1"/>
        <v>17876</v>
      </c>
      <c r="G41" s="15">
        <f t="shared" si="2"/>
        <v>0</v>
      </c>
      <c r="H41" s="15">
        <f t="shared" si="3"/>
        <v>0</v>
      </c>
      <c r="I41" s="15">
        <v>0</v>
      </c>
      <c r="J41" s="15">
        <v>0</v>
      </c>
      <c r="K41" s="15">
        <f t="shared" si="5"/>
        <v>17876</v>
      </c>
      <c r="L41" s="15">
        <f t="shared" si="6"/>
        <v>0</v>
      </c>
      <c r="M41" s="15">
        <f t="shared" si="7"/>
        <v>0</v>
      </c>
      <c r="N41" s="15">
        <v>0</v>
      </c>
      <c r="O41" s="15">
        <v>0</v>
      </c>
      <c r="P41" s="15">
        <f t="shared" si="9"/>
        <v>17876</v>
      </c>
      <c r="Q41" s="15">
        <f t="shared" si="10"/>
        <v>0</v>
      </c>
      <c r="R41" s="15">
        <f t="shared" si="11"/>
        <v>0</v>
      </c>
      <c r="S41" s="15">
        <v>0</v>
      </c>
    </row>
    <row r="42" spans="1:19" s="4" customFormat="1" ht="21.75" customHeight="1" x14ac:dyDescent="0.2">
      <c r="A42" s="19"/>
      <c r="B42" s="25" t="s">
        <v>15</v>
      </c>
      <c r="C42" s="26">
        <f>C7+C34</f>
        <v>1955741509.5999999</v>
      </c>
      <c r="D42" s="26">
        <f>D7+D34</f>
        <v>2227937064.0699997</v>
      </c>
      <c r="E42" s="26">
        <f>E7+E34</f>
        <v>2031119753.1100001</v>
      </c>
      <c r="F42" s="14">
        <f t="shared" si="1"/>
        <v>75378243.510000229</v>
      </c>
      <c r="G42" s="14">
        <f t="shared" si="2"/>
        <v>103.85420277373041</v>
      </c>
      <c r="H42" s="14">
        <f t="shared" si="3"/>
        <v>-196817310.95999956</v>
      </c>
      <c r="I42" s="14">
        <f t="shared" si="4"/>
        <v>91.165939373509346</v>
      </c>
      <c r="J42" s="26">
        <f>J7+J34</f>
        <v>1340560544.6199999</v>
      </c>
      <c r="K42" s="14">
        <f t="shared" si="5"/>
        <v>-615180964.98000002</v>
      </c>
      <c r="L42" s="14">
        <f t="shared" si="6"/>
        <v>68.544873544877589</v>
      </c>
      <c r="M42" s="14">
        <f t="shared" si="7"/>
        <v>-887376519.44999981</v>
      </c>
      <c r="N42" s="14">
        <f t="shared" si="8"/>
        <v>60.170485344458577</v>
      </c>
      <c r="O42" s="26">
        <f>O7+O34</f>
        <v>1379547981.75</v>
      </c>
      <c r="P42" s="14">
        <f t="shared" si="9"/>
        <v>-576193527.8499999</v>
      </c>
      <c r="Q42" s="14">
        <f t="shared" si="10"/>
        <v>70.538359746332404</v>
      </c>
      <c r="R42" s="14">
        <f t="shared" si="11"/>
        <v>-848389082.31999969</v>
      </c>
      <c r="S42" s="14">
        <f t="shared" si="12"/>
        <v>61.920419746051493</v>
      </c>
    </row>
  </sheetData>
  <mergeCells count="14">
    <mergeCell ref="R4:S4"/>
    <mergeCell ref="H4:I4"/>
    <mergeCell ref="A4:A5"/>
    <mergeCell ref="M4:N4"/>
    <mergeCell ref="A2:S2"/>
    <mergeCell ref="P4:Q4"/>
    <mergeCell ref="B4:B5"/>
    <mergeCell ref="C4:C5"/>
    <mergeCell ref="D4:D5"/>
    <mergeCell ref="E4:E5"/>
    <mergeCell ref="F4:G4"/>
    <mergeCell ref="J4:J5"/>
    <mergeCell ref="K4:L4"/>
    <mergeCell ref="O4:O5"/>
  </mergeCells>
  <pageMargins left="0.70866141732283472" right="0.70866141732283472" top="0.55118110236220474" bottom="0.55118110236220474" header="0.31496062992125984" footer="0.31496062992125984"/>
  <pageSetup paperSize="9" scale="39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2022-11-14T05:17:20Z</dcterms:modified>
</cp:coreProperties>
</file>