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финансов\65 Мониторинг по уровню открытости\этапы в 2025\Раздел 4(до 15.06.25 кроме п. 4.8 - до 15.08.25)\"/>
    </mc:Choice>
  </mc:AlternateContent>
  <xr:revisionPtr revIDLastSave="0" documentId="13_ncr:1_{750772EC-50D5-4C09-A30F-10718CC918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8" i="9" l="1"/>
  <c r="H73" i="9" l="1"/>
  <c r="H72" i="9"/>
  <c r="H71" i="9"/>
  <c r="H66" i="9"/>
  <c r="H65" i="9"/>
  <c r="H64" i="9"/>
  <c r="H63" i="9"/>
  <c r="H62" i="9"/>
  <c r="H61" i="9"/>
  <c r="H56" i="9"/>
  <c r="H54" i="9"/>
  <c r="H53" i="9"/>
  <c r="J70" i="9" l="1"/>
  <c r="J68" i="9"/>
  <c r="J59" i="9"/>
  <c r="J60" i="9"/>
  <c r="J58" i="9"/>
  <c r="J53" i="9"/>
  <c r="J54" i="9"/>
  <c r="J55" i="9"/>
  <c r="J56" i="9"/>
  <c r="J57" i="9"/>
  <c r="J52" i="9"/>
  <c r="J51" i="9"/>
  <c r="J45" i="9"/>
  <c r="J46" i="9"/>
  <c r="J44" i="9"/>
  <c r="J42" i="9"/>
  <c r="J41" i="9"/>
  <c r="J40" i="9"/>
  <c r="J39" i="9"/>
  <c r="J38" i="9"/>
  <c r="J37" i="9"/>
  <c r="J36" i="9"/>
  <c r="J34" i="9"/>
  <c r="J35" i="9"/>
  <c r="J33" i="9"/>
  <c r="J32" i="9"/>
  <c r="J31" i="9"/>
  <c r="J29" i="9"/>
  <c r="J28" i="9"/>
  <c r="J25" i="9"/>
  <c r="J26" i="9"/>
  <c r="J27" i="9"/>
  <c r="J24" i="9"/>
  <c r="J23" i="9"/>
  <c r="J22" i="9"/>
  <c r="J19" i="9"/>
  <c r="J18" i="9"/>
  <c r="J17" i="9"/>
  <c r="J16" i="9"/>
  <c r="J15" i="9"/>
  <c r="J14" i="9"/>
  <c r="J11" i="9"/>
  <c r="J12" i="9"/>
  <c r="J13" i="9"/>
  <c r="J10" i="9"/>
  <c r="J6" i="9"/>
  <c r="J7" i="9"/>
  <c r="J8" i="9"/>
  <c r="J9" i="9"/>
  <c r="J5" i="9"/>
  <c r="J74" i="9"/>
  <c r="J73" i="9"/>
  <c r="J72" i="9"/>
  <c r="J71" i="9"/>
  <c r="J67" i="9"/>
  <c r="J66" i="9"/>
  <c r="J65" i="9"/>
  <c r="J64" i="9"/>
  <c r="J63" i="9"/>
  <c r="J62" i="9"/>
  <c r="J61" i="9"/>
  <c r="H51" i="9" l="1"/>
  <c r="H41" i="9"/>
  <c r="H39" i="9"/>
  <c r="H38" i="9"/>
  <c r="H37" i="9"/>
  <c r="H33" i="9"/>
  <c r="H31" i="9"/>
  <c r="H28" i="9"/>
  <c r="H26" i="9"/>
  <c r="H25" i="9"/>
  <c r="H24" i="9"/>
  <c r="H19" i="9"/>
  <c r="H18" i="9"/>
  <c r="H16" i="9"/>
  <c r="H15" i="9"/>
  <c r="H13" i="9"/>
  <c r="H10" i="9"/>
  <c r="H8" i="9"/>
  <c r="H7" i="9"/>
  <c r="J30" i="9" l="1"/>
  <c r="J50" i="9"/>
  <c r="J69" i="9"/>
  <c r="H69" i="9"/>
  <c r="H59" i="9"/>
  <c r="H50" i="9"/>
  <c r="H30" i="9"/>
  <c r="H21" i="9"/>
  <c r="H20" i="9"/>
  <c r="F40" i="9" l="1"/>
  <c r="G32" i="9" l="1"/>
  <c r="H32" i="9" s="1"/>
  <c r="H29" i="9" l="1"/>
  <c r="G40" i="9" l="1"/>
  <c r="H40" i="9" s="1"/>
  <c r="G23" i="9"/>
  <c r="F46" i="9" l="1"/>
  <c r="F45" i="9" l="1"/>
  <c r="G17" i="9" l="1"/>
  <c r="G9" i="9" l="1"/>
  <c r="F32" i="9" l="1"/>
  <c r="H70" i="9" l="1"/>
  <c r="H68" i="9" l="1"/>
  <c r="H60" i="9"/>
  <c r="F17" i="9"/>
  <c r="G14" i="9"/>
  <c r="G36" i="9"/>
  <c r="F36" i="9"/>
  <c r="G49" i="9"/>
  <c r="G47" i="9"/>
  <c r="G22" i="9" l="1"/>
  <c r="J47" i="9"/>
  <c r="H47" i="9"/>
  <c r="H49" i="9"/>
  <c r="J49" i="9"/>
  <c r="G6" i="9"/>
  <c r="G46" i="9"/>
  <c r="G45" i="9" l="1"/>
  <c r="F23" i="9" l="1"/>
  <c r="F14" i="9"/>
  <c r="F9" i="9"/>
  <c r="G5" i="9" l="1"/>
  <c r="F6" i="9"/>
  <c r="F22" i="9"/>
  <c r="G75" i="9" l="1"/>
  <c r="F44" i="9"/>
  <c r="F5" i="9"/>
  <c r="F75" i="9" l="1"/>
  <c r="J75" i="9" l="1"/>
  <c r="D23" i="9"/>
  <c r="H58" i="9" l="1"/>
  <c r="E46" i="9"/>
  <c r="H46" i="9" s="1"/>
  <c r="E45" i="9" l="1"/>
  <c r="H45" i="9" l="1"/>
  <c r="E44" i="9"/>
  <c r="D46" i="9"/>
  <c r="C46" i="9"/>
  <c r="C58" i="9" l="1"/>
  <c r="E9" i="9" l="1"/>
  <c r="H9" i="9" s="1"/>
  <c r="D70" i="9"/>
  <c r="D36" i="9"/>
  <c r="D17" i="9"/>
  <c r="D14" i="9"/>
  <c r="D9" i="9"/>
  <c r="C9" i="9"/>
  <c r="D58" i="9" l="1"/>
  <c r="D51" i="9" s="1"/>
  <c r="D68" i="9"/>
  <c r="D60" i="9" s="1"/>
  <c r="D22" i="9"/>
  <c r="D6" i="9"/>
  <c r="D5" i="9" l="1"/>
  <c r="D45" i="9"/>
  <c r="D44" i="9" s="1"/>
  <c r="D75" i="9" l="1"/>
  <c r="C14" i="9" l="1"/>
  <c r="C17" i="9"/>
  <c r="C23" i="9"/>
  <c r="C36" i="9"/>
  <c r="C51" i="9"/>
  <c r="C68" i="9"/>
  <c r="C60" i="9" s="1"/>
  <c r="C70" i="9"/>
  <c r="C22" i="9" l="1"/>
  <c r="C6" i="9"/>
  <c r="C45" i="9"/>
  <c r="C44" i="9" s="1"/>
  <c r="C5" i="9" l="1"/>
  <c r="C75" i="9" s="1"/>
  <c r="E36" i="9" l="1"/>
  <c r="H36" i="9" s="1"/>
  <c r="E23" i="9"/>
  <c r="H23" i="9" s="1"/>
  <c r="E17" i="9"/>
  <c r="H17" i="9" s="1"/>
  <c r="E14" i="9"/>
  <c r="H14" i="9" s="1"/>
  <c r="E22" i="9" l="1"/>
  <c r="H22" i="9" s="1"/>
  <c r="E6" i="9"/>
  <c r="H6" i="9" s="1"/>
  <c r="H44" i="9" l="1"/>
  <c r="E5" i="9"/>
  <c r="H5" i="9" s="1"/>
  <c r="E75" i="9" l="1"/>
  <c r="H75" i="9" l="1"/>
</calcChain>
</file>

<file path=xl/sharedStrings.xml><?xml version="1.0" encoding="utf-8"?>
<sst xmlns="http://schemas.openxmlformats.org/spreadsheetml/2006/main" count="181" uniqueCount="163">
  <si>
    <t>БЕЗВОЗМЕЗДНЫЕ ПОСТУПЛЕНИЯ</t>
  </si>
  <si>
    <t>Единый налог на вмененный доход для отдельных видов деятельности</t>
  </si>
  <si>
    <t>Единый сельскохозяйственный налог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</si>
  <si>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</si>
  <si>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</si>
  <si>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 </t>
  </si>
  <si>
    <t>Прочие неналоговые доходы</t>
  </si>
  <si>
    <t>Налоговые доходы</t>
  </si>
  <si>
    <t>Неналоговые доходы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</si>
  <si>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</si>
  <si>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</si>
  <si>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Штрафы, санкции, возмещение ущерба</t>
  </si>
  <si>
    <t xml:space="preserve">Дотации бюджетам городских округов на выравнивание бюджетной обеспеченности </t>
  </si>
  <si>
    <t>Дотации бюджетам ЗАТО</t>
  </si>
  <si>
    <t>Земельный налог</t>
  </si>
  <si>
    <t>Государственная пошлина за государственную регистрацию, а также за совершение прочих юридически значимых действий (выдача разрешения на установку рекламной конструкции)</t>
  </si>
  <si>
    <t>Задолженность и перерасчеты по отмененным налогам, сборам и иным  обязательным платежам</t>
  </si>
  <si>
    <t>Наименование источника доходов</t>
  </si>
  <si>
    <t xml:space="preserve">Налог на доходы физических лиц </t>
  </si>
  <si>
    <t>Акцизы</t>
  </si>
  <si>
    <t>Налог, взимаемый в связи с применением патентной системы налогообложения</t>
  </si>
  <si>
    <t>Государственная пошлина за выдачу органам местного самоуправления городского округа специального разрешения на движение по автомобильным дорогам транспортных средств</t>
  </si>
  <si>
    <t xml:space="preserve">Арендная плата и поступления от продажи права на заключение договоров аренды за земли до разграничения </t>
  </si>
  <si>
    <t>Арендная плата и поступления от продажи права на заключение договоров аренды за земли, находящиеся в собственности городских округов</t>
  </si>
  <si>
    <t>Налоговые и неналоговые доходы, в том числе:</t>
  </si>
  <si>
    <t>Доходы от реализации имущества</t>
  </si>
  <si>
    <t>Доходы от продажи земельных участков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</si>
  <si>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</si>
  <si>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Дотации бюджетам городских округов на поддержку мер по обеспечению сбалансированности бюджетов</t>
  </si>
  <si>
    <t>Доходы от сдачи в аренду имущества, составляющего казну городских округов (за исключением земельных участков)</t>
  </si>
  <si>
    <t>УСНО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</si>
  <si>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</si>
  <si>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Исполнение             на 01.12.2021</t>
  </si>
  <si>
    <t>Прочие дотации бюджетам городских округов</t>
  </si>
  <si>
    <t>Прочие поступления от использования имущества, находящегося в собственности городских округов, в том числе:</t>
  </si>
  <si>
    <t>Доходы от продажи материальных и нематериальных активов, в том числе:</t>
  </si>
  <si>
    <t>Исполнение на 01.07.2022</t>
  </si>
  <si>
    <r>
      <rPr>
        <sz val="14"/>
        <rFont val="Times New Roman"/>
        <family val="1"/>
        <charset val="204"/>
      </rPr>
      <t>субсидия на строительство, реконструкцию, приобретение зданий (в том числе проектно-изыскательские работы) муниципальных образовательных организаций, реализующих основную  общеобразовательную программу дошкольного образования, за счет средств благотворительного пожертвования</t>
    </r>
    <r>
      <rPr>
        <b/>
        <sz val="14"/>
        <rFont val="Times New Roman"/>
        <family val="1"/>
        <charset val="204"/>
      </rPr>
      <t xml:space="preserve"> (775.02.0701.01.0340) д/с на 120 мест</t>
    </r>
  </si>
  <si>
    <t>Дотации бюджетам субъектов Российской Федерации и муниципальных образований, в том числе</t>
  </si>
  <si>
    <t>Субсидии бюджетам бюджетной системы Российской Федерации (межбюджетные субсидии), в том числе</t>
  </si>
  <si>
    <t>Доходы от использования имущества, находящегося в государственной и муниципальной собственности, в том числе:</t>
  </si>
  <si>
    <t>И Т О Г О</t>
  </si>
  <si>
    <t>Налоги на совокупный доход, в том числе:</t>
  </si>
  <si>
    <t>Государственная пошлина, в том числе:</t>
  </si>
  <si>
    <t>Налоги на имущество, в том числе:</t>
  </si>
  <si>
    <t>дебиторская задолженность за найм жилого помещения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</si>
  <si>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</si>
  <si>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Прочие доходы от оказания платных услуг (работ)получателями средств бюджетов городского округа</t>
  </si>
  <si>
    <t>Прочие доходы от компенсации затрат бюджетов городских округов</t>
  </si>
  <si>
    <t>Компенсация стоимости вырубаемых, пересаживаемых или жестко обрезаемых деревьев и кустарников в черте городского округа</t>
  </si>
  <si>
    <t>Выдача разрешений на использование земельных участков, находящихся в государсвенной или муниципальной собственности, без предоставления земельных участков и установления сервитутов</t>
  </si>
  <si>
    <t>Невыясненые поступления</t>
  </si>
  <si>
    <t>Исполнение         на 01.01.2025 г.</t>
  </si>
  <si>
    <t>Певоначально утвержденный план (прогноз)                   2024 г.            (решение                                                  от 19.12.2023                                                       № 135)</t>
  </si>
  <si>
    <t>Уточненый план (прогноз)                       2024 г.               (решение думы от 17.12.2024 № 236)</t>
  </si>
  <si>
    <t>коды бюджетной классификации</t>
  </si>
  <si>
    <t>1 00 00 000 00 0000 000</t>
  </si>
  <si>
    <t>1 01 02 000 00 0000 110</t>
  </si>
  <si>
    <t>1 03 00 000 00 0000 110</t>
  </si>
  <si>
    <t>1 05 00 000 00 0000 110</t>
  </si>
  <si>
    <t>1 05 01 010 01 0000 110</t>
  </si>
  <si>
    <t>1 05 02 000 02 0000 110</t>
  </si>
  <si>
    <t>1 05 03 010 01 0000 110</t>
  </si>
  <si>
    <t>1 05 04 010 02 0000 110</t>
  </si>
  <si>
    <t>1 06 00 000 00 0000 110</t>
  </si>
  <si>
    <t>1 06 01 000 00 0000 110</t>
  </si>
  <si>
    <t>1 06 06 000 00 0000 110</t>
  </si>
  <si>
    <t>1 08 00 000 00 0000 110</t>
  </si>
  <si>
    <t>1 08 03 010 01 0000 110</t>
  </si>
  <si>
    <t>1 08 07 150 01 0000 110</t>
  </si>
  <si>
    <t>1 08 07 013 01 0000 110</t>
  </si>
  <si>
    <t>1 11 00 000 00 0000 120</t>
  </si>
  <si>
    <t>1 11 05 012 00 0000 120</t>
  </si>
  <si>
    <t>1 11 05 020 00 0000 120</t>
  </si>
  <si>
    <t>1 11 05 074 00 0000 120</t>
  </si>
  <si>
    <t>1 11 05 300 00 0000 120</t>
  </si>
  <si>
    <t>пояснения различий между первоначально утвержденными (установленными) показателями доходов и их фактическими значениями</t>
  </si>
  <si>
    <t xml:space="preserve">% исполнения от первоначального плана </t>
  </si>
  <si>
    <t xml:space="preserve">% исполнения от уточненного плана </t>
  </si>
  <si>
    <t>пояснения различий между уточненными плановыми показателями доходов и их фактическими значениями</t>
  </si>
  <si>
    <t xml:space="preserve">Сведения о фактических поступлениях доходов по видам доходов в сравнении с первоначально утвержденным и уточненным плановым  к проекту решения об исполнении бюджета городского округа Большой Камень по состоянию за 2024 год                                             </t>
  </si>
  <si>
    <t xml:space="preserve">с 2021 года  система налогообложения в виде единого налога на вмененный доход отменена, в следствии чего значительная часть индивидуальных предпринимателей, применяющих ранее систему налогообложения в виде единого налога на вмененный доход перешли на патентную систему налогообложения, в связи с чем на невыполнение плана связано с задолженность по ПСН, в сравнении с предыдущем годом доходы увеличились. </t>
  </si>
  <si>
    <t>Иные межбюджетные трансферты</t>
  </si>
  <si>
    <t>1 11 07 014 04 0000 120</t>
  </si>
  <si>
    <t>1 11 09 040 00 0000 120</t>
  </si>
  <si>
    <t>1 12 01 040 01 0000 120</t>
  </si>
  <si>
    <t>1 13 00 000 00 0000 000</t>
  </si>
  <si>
    <t>1 13 01 990 00 0000 130</t>
  </si>
  <si>
    <t>1 13 01 070 00 0000 130</t>
  </si>
  <si>
    <t>1 13 02 990 00 0000 130</t>
  </si>
  <si>
    <t>1 14 00 000 00 0000 000</t>
  </si>
  <si>
    <t>1 14 02 040 04 0000 410</t>
  </si>
  <si>
    <t>1 14 06 012 04 0000 430</t>
  </si>
  <si>
    <t>1 16 01 000 00 0000 140</t>
  </si>
  <si>
    <t>1 17 00 000 00 0000 000</t>
  </si>
  <si>
    <t>1 17 01 040 04 0000 180</t>
  </si>
  <si>
    <t>1 17 05 040 04 0080 180</t>
  </si>
  <si>
    <t>1 17 05 040 04 0090 180</t>
  </si>
  <si>
    <t>2 00 00 000 00 0000 000</t>
  </si>
  <si>
    <t>2 02 00 000 00 0000 000</t>
  </si>
  <si>
    <t>2 02 10 000 00 0000 150</t>
  </si>
  <si>
    <t>2 02 15 002 00 0000 150</t>
  </si>
  <si>
    <t>2 02 19 999 04 0000 150</t>
  </si>
  <si>
    <t>2 02 20 000 00 0000 150</t>
  </si>
  <si>
    <t>2 02 20 077 00 0000 150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</si>
  <si>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</si>
  <si>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</si>
  <si>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2 02 25 424 00 0000 150</t>
  </si>
  <si>
    <t xml:space="preserve">2 02 25 455 00 0000 150 </t>
  </si>
  <si>
    <t>Субсидии бюджетам на реновацию учреждений отрасли культуры</t>
  </si>
  <si>
    <t>2 02 25 505 00 0000 150</t>
  </si>
  <si>
    <t>2 02 25 555 00 0000 150</t>
  </si>
  <si>
    <t>Субсидии бюджетам городских округов на реализацию программ формирования современной городской среды</t>
  </si>
  <si>
    <t>2 02 25 599 00 0000 150</t>
  </si>
  <si>
    <t>Субсидии на подготовку проектов межевания земельных участков и на проведение кадастровых работ</t>
  </si>
  <si>
    <t>2 02 29 999 00 0000 150</t>
  </si>
  <si>
    <t>Субвенции от других бюджетов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</si>
  <si>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</si>
  <si>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2 02 30 024 00 0000 150</t>
  </si>
  <si>
    <t xml:space="preserve">2 02 30 000 00 0000 150 </t>
  </si>
  <si>
    <t>2 02 30 029 00 0000 150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</si>
  <si>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</si>
  <si>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</si>
  <si>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</si>
  <si>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</si>
  <si>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</si>
  <si>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2 02 35 304 00 0000 150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</si>
  <si>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</si>
  <si>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2 02 35 930 00 0000 150</t>
  </si>
  <si>
    <t>Субвенции бюджетам городских округов на государственную регистрацию актов гражданского состояния</t>
  </si>
  <si>
    <t>2 02 36 900 00 0000 150</t>
  </si>
  <si>
    <t>Единая субвенция местным бюджетам из краевого бюджета</t>
  </si>
  <si>
    <t>2 02 39 999 00 0000 150</t>
  </si>
  <si>
    <t>Прочие субвенции бюджетам городских округов</t>
  </si>
  <si>
    <t>2 02 40 000 00 0000 150</t>
  </si>
  <si>
    <t>2 02 45 050 00 0000 150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</si>
  <si>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</si>
  <si>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2 02 45 179 00 0000 150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</si>
  <si>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</si>
  <si>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</si>
  <si>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</si>
  <si>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2 02 49 999 00 0000 150</t>
  </si>
  <si>
    <t>Прочие межбюджетные трансферты, передаваемые бюджетам городских округов</t>
  </si>
  <si>
    <t>невыполнение плановых назначений в основном сложилось за счет уменьшения поступлений компесационной стоимости вырубаемых, пересаживаемых или жестко обрезаемых деревьев и кустарников, так ка планирование сумм носит заявительный характер, количество выданных разрешений по факту сложилось меньше запланированных</t>
  </si>
  <si>
    <t>невыполнение плановых назначений в основном сложилось за счет уменьшения поступлений компесационной стоимости вырубаемых, пересаживаемых или жестко обрезаемых деревьев и кустарников, так ка планирование сумм носит заявительный характер, количество выданных разрешений по факту сложилось меньше запланированных, но больше в сравнении с первоначальным планом</t>
  </si>
  <si>
    <t xml:space="preserve">В сравнении с прошлым годом поступило меньше заявок от нуждающихся о необходимости в орендном жилье </t>
  </si>
  <si>
    <t>на снижение доходов повлияло то, что фактическая прибыль сложилась меньше запланированного объема, в связи с завершением деятельности МУП "Аптека 140" по причине ликвидации</t>
  </si>
  <si>
    <t>отсутствие сумм в первоначальном плане</t>
  </si>
  <si>
    <t>не использована  в полном объеме субсидия на строительство детского сада на 120 мест в микрорайоне "Садовый", неисполнение обусловлено невыполнением городским округом условий соглашения о предоставлении МБТ, контракт №29/МК от 14.03.2024 расторжение по соглашению сторон</t>
  </si>
  <si>
    <t>не исполнение обусловлено внесением изменений в Закон Приморского края от 22.12.2023 №495-КЗ (18.12.2024) позже даты последнего внесения изменений в решение о бюджете городского округа (17.12.2024)</t>
  </si>
  <si>
    <t xml:space="preserve">по субсидии на реконструкцию стадиона "Южный" в микрорайоне Южная Лифляндия, неисполнение  бюджетных ассигнований сложилось в результате экономии торгов и уточнение НМЦК,   по субсидии на строительство физкультурно-оздоровительного комплекса с плавательным бассейном не исполнение бюджетных ассигнований в сумме 189 786 969,84 руб. сложилось в результате расторжения муниципального контракта в одностороннем порядке в связи с отсутсвием работ на объекте   </t>
  </si>
  <si>
    <t>Прочие субсидии бюджетам городских округов</t>
  </si>
  <si>
    <t xml:space="preserve">обусловлено внесением изменений в Закон Приморского края от 22.12.2023 №495-КЗ (18.12.2024), уточнение средсв  субсидии </t>
  </si>
  <si>
    <t>обусловлено внесением изменений в Закон Приморского края от 22.12.2023 №495-КЗ (18.12.2024), уточнение средсв  субвенции</t>
  </si>
  <si>
    <t>обусловлено внесением изменений в Закон Приморского края от 22.12.2023 №495-КЗ (18.12.2024), уточнение средсв  межбюджетного трансферта</t>
  </si>
  <si>
    <t>перевыполнение плановых значений сложилось в результате увеличения количества плательщиков в сравнении с прогнозными значениями</t>
  </si>
  <si>
    <t xml:space="preserve">первыполнение сложилось в результате роста количества дел, в сравнении с плановыми значениями </t>
  </si>
  <si>
    <t xml:space="preserve">перевыполнение плановых назначений обусловлено фактическим увеличением заключенных договоров </t>
  </si>
  <si>
    <t>при планировании 3-х летнего бюджета было учтено увеличение прибыли от платных услуг</t>
  </si>
  <si>
    <t>увеличение платы по соглашениям об установлении сервитута</t>
  </si>
  <si>
    <t>перевыполнение обусловлено результативной работов по взысканию задолженности администратором данных поступлений</t>
  </si>
  <si>
    <t>первыполнение плановых назначений обусловлена возвратом дебиторской задолженности прошлых лет (аванс по муниципальному контракту) в связи расторжением по причине нарушения подрядчиком условий контракта (нарушение сроков выполнения строительных работ по объекту "Реконструкция стадиона "Южный")</t>
  </si>
  <si>
    <t>перевыполнение плановых значений сложилось в результате увеличения количества выданных разрешений в сравнении с прогнозными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</si>
</sst>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000000"/>
      <name val="Arial CYR"/>
    </font>
    <font>
      <b/>
      <sz val="14"/>
      <color rgb="FFFF0000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i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B8CCE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</borders>
  <cellStyleXfs count="9">
    <xf numFmtId="0" fontId="0" fillId="0" borderId="0"/>
    <xf numFmtId="0" fontId="5" fillId="0" borderId="2">
      <alignment vertical="top" wrapText="1"/>
    </xf>
    <xf numFmtId="0" fontId="5" fillId="0" borderId="2">
      <alignment vertical="top" wrapText="1"/>
    </xf>
    <xf numFmtId="4" fontId="5" fillId="3" borderId="2">
      <alignment horizontal="right" vertical="top" shrinkToFit="1"/>
    </xf>
    <xf numFmtId="0" fontId="7" fillId="0" borderId="3">
      <alignment horizontal="left" vertical="top" wrapText="1"/>
    </xf>
    <xf numFmtId="4" fontId="9" fillId="0" borderId="4">
      <alignment horizontal="right" vertical="top" shrinkToFit="1"/>
    </xf>
    <xf numFmtId="0" fontId="10" fillId="5" borderId="3">
      <alignment horizontal="left" vertical="top" wrapText="1"/>
    </xf>
    <xf numFmtId="4" fontId="7" fillId="6" borderId="2">
      <alignment horizontal="right" vertical="top" shrinkToFit="1"/>
    </xf>
    <xf numFmtId="49" fontId="13" fillId="0" borderId="9">
      <alignment horizontal="left" vertical="center" wrapText="1" indent="1"/>
    </xf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2" fillId="4" borderId="5" xfId="5" applyFont="1" applyFill="1" applyBorder="1">
      <alignment horizontal="right" vertical="top" shrinkToFit="1"/>
    </xf>
    <xf numFmtId="0" fontId="2" fillId="4" borderId="0" xfId="0" applyFont="1" applyFill="1"/>
    <xf numFmtId="0" fontId="1" fillId="2" borderId="0" xfId="0" applyFont="1" applyFill="1"/>
    <xf numFmtId="4" fontId="4" fillId="2" borderId="0" xfId="0" applyNumberFormat="1" applyFont="1" applyFill="1"/>
    <xf numFmtId="4" fontId="4" fillId="4" borderId="1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2" fillId="4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0" borderId="6" xfId="6" applyFont="1" applyFill="1" applyBorder="1">
      <alignment horizontal="left" vertical="top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 vertical="center"/>
    </xf>
    <xf numFmtId="49" fontId="8" fillId="0" borderId="9" xfId="8" applyFont="1" applyAlignment="1">
      <alignment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0" fontId="8" fillId="0" borderId="8" xfId="6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8" fillId="0" borderId="1" xfId="5" applyFont="1" applyBorder="1" applyAlignment="1">
      <alignment horizontal="right" vertical="center" shrinkToFit="1"/>
    </xf>
    <xf numFmtId="49" fontId="8" fillId="0" borderId="1" xfId="8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</cellXfs>
  <cellStyles count="9">
    <cellStyle name="xl25" xfId="6" xr:uid="{00000000-0005-0000-0000-000000000000}"/>
    <cellStyle name="xl26" xfId="4" xr:uid="{00000000-0005-0000-0000-000001000000}"/>
    <cellStyle name="xl29" xfId="8" xr:uid="{00000000-0005-0000-0000-000002000000}"/>
    <cellStyle name="xl30" xfId="7" xr:uid="{00000000-0005-0000-0000-000003000000}"/>
    <cellStyle name="xl37" xfId="2" xr:uid="{00000000-0005-0000-0000-000004000000}"/>
    <cellStyle name="xl38" xfId="3" xr:uid="{00000000-0005-0000-0000-000005000000}"/>
    <cellStyle name="xl40" xfId="1" xr:uid="{00000000-0005-0000-0000-000006000000}"/>
    <cellStyle name="xl46" xfId="5" xr:uid="{00000000-0005-0000-0000-000007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topLeftCell="A2" zoomScale="80" zoomScaleNormal="80" workbookViewId="0">
      <selection activeCell="I63" sqref="I63"/>
    </sheetView>
  </sheetViews>
  <sheetFormatPr defaultColWidth="9.140625" defaultRowHeight="18.75" x14ac:dyDescent="0.3"/>
  <cols>
    <col min="1" max="1" width="26.5703125" style="1" customWidth="1"/>
    <col min="2" max="2" width="104" style="1" customWidth="1"/>
    <col min="3" max="3" width="21" style="5" hidden="1" customWidth="1"/>
    <col min="4" max="4" width="19.140625" style="5" hidden="1" customWidth="1"/>
    <col min="5" max="5" width="22" style="1" customWidth="1"/>
    <col min="6" max="6" width="23.85546875" style="9" customWidth="1"/>
    <col min="7" max="9" width="23.85546875" style="21" customWidth="1"/>
    <col min="10" max="10" width="18.85546875" style="21" customWidth="1"/>
    <col min="11" max="11" width="28.28515625" style="21" customWidth="1"/>
    <col min="12" max="12" width="17.85546875" style="1" bestFit="1" customWidth="1"/>
    <col min="13" max="16384" width="9.140625" style="1"/>
  </cols>
  <sheetData>
    <row r="1" spans="1:12" hidden="1" x14ac:dyDescent="0.3"/>
    <row r="2" spans="1:12" ht="51.75" customHeight="1" x14ac:dyDescent="0.3"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</row>
    <row r="3" spans="1:12" ht="130.5" customHeight="1" x14ac:dyDescent="0.3">
      <c r="A3" s="2" t="s">
        <v>55</v>
      </c>
      <c r="B3" s="23" t="s">
        <v>17</v>
      </c>
      <c r="C3" s="2" t="s">
        <v>32</v>
      </c>
      <c r="D3" s="2" t="s">
        <v>36</v>
      </c>
      <c r="E3" s="2" t="s">
        <v>53</v>
      </c>
      <c r="F3" s="12" t="s">
        <v>54</v>
      </c>
      <c r="G3" s="14" t="s">
        <v>52</v>
      </c>
      <c r="H3" s="14" t="s">
        <v>77</v>
      </c>
      <c r="I3" s="14" t="s">
        <v>76</v>
      </c>
      <c r="J3" s="14" t="s">
        <v>78</v>
      </c>
      <c r="K3" s="14" t="s">
        <v>79</v>
      </c>
    </row>
    <row r="4" spans="1:12" x14ac:dyDescent="0.3">
      <c r="A4" s="32">
        <v>1</v>
      </c>
      <c r="B4" s="24">
        <v>2</v>
      </c>
      <c r="C4" s="16">
        <v>2</v>
      </c>
      <c r="D4" s="16">
        <v>2</v>
      </c>
      <c r="E4" s="16">
        <v>3</v>
      </c>
      <c r="F4" s="17">
        <v>4</v>
      </c>
      <c r="G4" s="17">
        <v>5</v>
      </c>
      <c r="H4" s="17"/>
      <c r="I4" s="17"/>
      <c r="J4" s="17"/>
      <c r="K4" s="17"/>
    </row>
    <row r="5" spans="1:12" s="9" customFormat="1" x14ac:dyDescent="0.3">
      <c r="A5" s="33" t="s">
        <v>56</v>
      </c>
      <c r="B5" s="28" t="s">
        <v>24</v>
      </c>
      <c r="C5" s="6" t="e">
        <f t="shared" ref="C5:E5" si="0">C6+C22</f>
        <v>#REF!</v>
      </c>
      <c r="D5" s="6" t="e">
        <f t="shared" si="0"/>
        <v>#REF!</v>
      </c>
      <c r="E5" s="6">
        <f t="shared" si="0"/>
        <v>577373949.87</v>
      </c>
      <c r="F5" s="6">
        <f t="shared" ref="F5" si="1">F6+F22</f>
        <v>695540819.50999999</v>
      </c>
      <c r="G5" s="6">
        <f t="shared" ref="G5" si="2">G6+G22</f>
        <v>780003864.00999999</v>
      </c>
      <c r="H5" s="6">
        <f t="shared" ref="H5:H10" si="3">G5/E5*100</f>
        <v>135.09509117715191</v>
      </c>
      <c r="I5" s="6"/>
      <c r="J5" s="6">
        <f>G5/F5*100</f>
        <v>112.14350648169049</v>
      </c>
      <c r="K5" s="6"/>
    </row>
    <row r="6" spans="1:12" s="9" customFormat="1" x14ac:dyDescent="0.3">
      <c r="A6" s="33" t="s">
        <v>56</v>
      </c>
      <c r="B6" s="28" t="s">
        <v>7</v>
      </c>
      <c r="C6" s="6">
        <f t="shared" ref="C6:E6" si="4">C7+C8+C9+C14+C17+C21</f>
        <v>503068771.25999999</v>
      </c>
      <c r="D6" s="6">
        <f t="shared" si="4"/>
        <v>271097531.13</v>
      </c>
      <c r="E6" s="6">
        <f t="shared" si="4"/>
        <v>487880800</v>
      </c>
      <c r="F6" s="6">
        <f t="shared" ref="F6" si="5">F7+F8+F9+F14+F17+F21</f>
        <v>571370334.00999999</v>
      </c>
      <c r="G6" s="6">
        <f>G7+G8+G9+G14+G17+G21</f>
        <v>613099218.65999997</v>
      </c>
      <c r="H6" s="6">
        <f t="shared" si="3"/>
        <v>125.66578120311354</v>
      </c>
      <c r="I6" s="6"/>
      <c r="J6" s="6">
        <f t="shared" ref="J6:J9" si="6">G6/F6*100</f>
        <v>107.30329913300498</v>
      </c>
      <c r="K6" s="6"/>
    </row>
    <row r="7" spans="1:12" s="9" customFormat="1" x14ac:dyDescent="0.3">
      <c r="A7" s="33" t="s">
        <v>57</v>
      </c>
      <c r="B7" s="28" t="s">
        <v>18</v>
      </c>
      <c r="C7" s="6">
        <v>395978876.31</v>
      </c>
      <c r="D7" s="6">
        <v>216506761.50999999</v>
      </c>
      <c r="E7" s="6">
        <v>390000000</v>
      </c>
      <c r="F7" s="6">
        <v>473350000</v>
      </c>
      <c r="G7" s="6">
        <v>492834870.45999998</v>
      </c>
      <c r="H7" s="6">
        <f t="shared" si="3"/>
        <v>126.3679155025641</v>
      </c>
      <c r="I7" s="6"/>
      <c r="J7" s="6">
        <f t="shared" si="6"/>
        <v>104.11637698531742</v>
      </c>
      <c r="K7" s="6"/>
      <c r="L7" s="10"/>
    </row>
    <row r="8" spans="1:12" s="9" customFormat="1" x14ac:dyDescent="0.3">
      <c r="A8" s="33" t="s">
        <v>58</v>
      </c>
      <c r="B8" s="28" t="s">
        <v>19</v>
      </c>
      <c r="C8" s="6">
        <v>12102642.09</v>
      </c>
      <c r="D8" s="6">
        <v>7745310.5300000003</v>
      </c>
      <c r="E8" s="6">
        <v>19610000</v>
      </c>
      <c r="F8" s="6">
        <v>20816000</v>
      </c>
      <c r="G8" s="6">
        <v>20916327.350000001</v>
      </c>
      <c r="H8" s="6">
        <f t="shared" si="3"/>
        <v>106.66153671596126</v>
      </c>
      <c r="I8" s="6"/>
      <c r="J8" s="6">
        <f t="shared" si="6"/>
        <v>100.48197228093774</v>
      </c>
      <c r="K8" s="6"/>
    </row>
    <row r="9" spans="1:12" s="9" customFormat="1" x14ac:dyDescent="0.3">
      <c r="A9" s="33" t="s">
        <v>59</v>
      </c>
      <c r="B9" s="28" t="s">
        <v>42</v>
      </c>
      <c r="C9" s="6">
        <f>C10+C11+C12+C13</f>
        <v>45598292.140000001</v>
      </c>
      <c r="D9" s="6">
        <f>D10+D11+D12+D13</f>
        <v>33839389.329999998</v>
      </c>
      <c r="E9" s="6">
        <f>SUM(E10:E13)</f>
        <v>16485000</v>
      </c>
      <c r="F9" s="6">
        <f>SUM(F10:F13)</f>
        <v>18394334.009999998</v>
      </c>
      <c r="G9" s="6">
        <f>G10+G11+G12+G13</f>
        <v>17926428.170000002</v>
      </c>
      <c r="H9" s="6">
        <f t="shared" si="3"/>
        <v>108.74387728237794</v>
      </c>
      <c r="I9" s="6"/>
      <c r="J9" s="6">
        <f t="shared" si="6"/>
        <v>97.456250170592625</v>
      </c>
      <c r="K9" s="6"/>
    </row>
    <row r="10" spans="1:12" s="9" customFormat="1" x14ac:dyDescent="0.3">
      <c r="A10" s="33" t="s">
        <v>60</v>
      </c>
      <c r="B10" s="29" t="s">
        <v>30</v>
      </c>
      <c r="C10" s="7">
        <v>1916795.73</v>
      </c>
      <c r="D10" s="7">
        <v>26711502.010000002</v>
      </c>
      <c r="E10" s="7">
        <v>3385000</v>
      </c>
      <c r="F10" s="7">
        <v>4100000</v>
      </c>
      <c r="G10" s="7">
        <v>4576463.45</v>
      </c>
      <c r="H10" s="7">
        <f t="shared" si="3"/>
        <v>135.198329394387</v>
      </c>
      <c r="I10" s="7"/>
      <c r="J10" s="7">
        <f>G10/F10*100</f>
        <v>111.62105975609758</v>
      </c>
      <c r="K10" s="7"/>
      <c r="L10" s="10"/>
    </row>
    <row r="11" spans="1:12" s="9" customFormat="1" ht="22.5" customHeight="1" x14ac:dyDescent="0.3">
      <c r="A11" s="33" t="s">
        <v>61</v>
      </c>
      <c r="B11" s="29" t="s">
        <v>1</v>
      </c>
      <c r="C11" s="7">
        <v>5587334.9900000002</v>
      </c>
      <c r="D11" s="7">
        <v>-116009.92</v>
      </c>
      <c r="E11" s="7">
        <v>0</v>
      </c>
      <c r="F11" s="7">
        <v>63743.01</v>
      </c>
      <c r="G11" s="7">
        <v>65408.81</v>
      </c>
      <c r="H11" s="7">
        <v>0</v>
      </c>
      <c r="I11" s="7"/>
      <c r="J11" s="7">
        <f t="shared" ref="J11:J13" si="7">G11/F11*100</f>
        <v>102.61330614917618</v>
      </c>
      <c r="K11" s="7"/>
      <c r="L11" s="10"/>
    </row>
    <row r="12" spans="1:12" s="9" customFormat="1" x14ac:dyDescent="0.3">
      <c r="A12" s="33" t="s">
        <v>62</v>
      </c>
      <c r="B12" s="29" t="s">
        <v>2</v>
      </c>
      <c r="C12" s="7">
        <v>28157076.559999999</v>
      </c>
      <c r="D12" s="7">
        <v>175218.26</v>
      </c>
      <c r="E12" s="7">
        <v>0</v>
      </c>
      <c r="F12" s="7">
        <v>1130591</v>
      </c>
      <c r="G12" s="7">
        <v>1131497.6000000001</v>
      </c>
      <c r="H12" s="7">
        <v>0</v>
      </c>
      <c r="I12" s="7"/>
      <c r="J12" s="7">
        <f t="shared" si="7"/>
        <v>100.08018814938382</v>
      </c>
      <c r="K12" s="7"/>
    </row>
    <row r="13" spans="1:12" s="9" customFormat="1" ht="189.75" customHeight="1" x14ac:dyDescent="0.3">
      <c r="A13" s="33" t="s">
        <v>63</v>
      </c>
      <c r="B13" s="29" t="s">
        <v>20</v>
      </c>
      <c r="C13" s="7">
        <v>9937084.8599999994</v>
      </c>
      <c r="D13" s="7">
        <v>7068678.9800000004</v>
      </c>
      <c r="E13" s="7">
        <v>13100000</v>
      </c>
      <c r="F13" s="7">
        <v>13100000</v>
      </c>
      <c r="G13" s="7">
        <v>12153058.310000001</v>
      </c>
      <c r="H13" s="7">
        <f t="shared" ref="H13:H19" si="8">G13/E13*100</f>
        <v>92.771437480916035</v>
      </c>
      <c r="I13" s="34" t="s">
        <v>81</v>
      </c>
      <c r="J13" s="7">
        <f t="shared" si="7"/>
        <v>92.771437480916035</v>
      </c>
      <c r="K13" s="45" t="s">
        <v>81</v>
      </c>
      <c r="L13" s="10"/>
    </row>
    <row r="14" spans="1:12" s="9" customFormat="1" x14ac:dyDescent="0.3">
      <c r="A14" s="33" t="s">
        <v>64</v>
      </c>
      <c r="B14" s="28" t="s">
        <v>44</v>
      </c>
      <c r="C14" s="6">
        <f>C15+C16</f>
        <v>43752493.370000005</v>
      </c>
      <c r="D14" s="6">
        <f>D15+D16</f>
        <v>9924698.0800000001</v>
      </c>
      <c r="E14" s="6">
        <f>SUM(E15:E16)</f>
        <v>55351000</v>
      </c>
      <c r="F14" s="6">
        <f>SUM(F15:F16)</f>
        <v>47270000</v>
      </c>
      <c r="G14" s="6">
        <f t="shared" ref="G14" si="9">SUM(G15:G16)</f>
        <v>66096747.799999997</v>
      </c>
      <c r="H14" s="6">
        <f t="shared" si="8"/>
        <v>119.41382775378943</v>
      </c>
      <c r="I14" s="6"/>
      <c r="J14" s="6">
        <f>G14/F14*100</f>
        <v>139.82811042944786</v>
      </c>
      <c r="K14" s="6"/>
    </row>
    <row r="15" spans="1:12" s="9" customFormat="1" ht="77.25" customHeight="1" x14ac:dyDescent="0.3">
      <c r="A15" s="33" t="s">
        <v>65</v>
      </c>
      <c r="B15" s="29" t="s">
        <v>4</v>
      </c>
      <c r="C15" s="7">
        <v>13408272</v>
      </c>
      <c r="D15" s="7">
        <v>1070016.32</v>
      </c>
      <c r="E15" s="7">
        <v>18700000</v>
      </c>
      <c r="F15" s="7">
        <v>18700000</v>
      </c>
      <c r="G15" s="7">
        <v>24487360.640000001</v>
      </c>
      <c r="H15" s="7">
        <f t="shared" si="8"/>
        <v>130.94845262032086</v>
      </c>
      <c r="I15" s="38" t="s">
        <v>155</v>
      </c>
      <c r="J15" s="7">
        <f>G15/F15*100</f>
        <v>130.94845262032086</v>
      </c>
      <c r="K15" s="38" t="s">
        <v>155</v>
      </c>
      <c r="L15" s="10"/>
    </row>
    <row r="16" spans="1:12" s="9" customFormat="1" ht="67.5" x14ac:dyDescent="0.3">
      <c r="A16" s="33" t="s">
        <v>66</v>
      </c>
      <c r="B16" s="29" t="s">
        <v>14</v>
      </c>
      <c r="C16" s="7">
        <v>30344221.370000001</v>
      </c>
      <c r="D16" s="7">
        <v>8854681.7599999998</v>
      </c>
      <c r="E16" s="7">
        <v>36651000</v>
      </c>
      <c r="F16" s="7">
        <v>28570000</v>
      </c>
      <c r="G16" s="7">
        <v>41609387.159999996</v>
      </c>
      <c r="H16" s="7">
        <f t="shared" si="8"/>
        <v>113.52865449783087</v>
      </c>
      <c r="I16" s="38" t="s">
        <v>155</v>
      </c>
      <c r="J16" s="7">
        <f>G16/F16*100</f>
        <v>145.64013706685333</v>
      </c>
      <c r="K16" s="38" t="s">
        <v>155</v>
      </c>
    </row>
    <row r="17" spans="1:12" s="9" customFormat="1" x14ac:dyDescent="0.3">
      <c r="A17" s="33" t="s">
        <v>67</v>
      </c>
      <c r="B17" s="28" t="s">
        <v>43</v>
      </c>
      <c r="C17" s="6">
        <f>C18+C19+C20</f>
        <v>5636467.3499999996</v>
      </c>
      <c r="D17" s="6">
        <f>D18+D19+D20</f>
        <v>3081371.68</v>
      </c>
      <c r="E17" s="6">
        <f>SUM(E18:E20)</f>
        <v>6434800</v>
      </c>
      <c r="F17" s="6">
        <f>SUM(F18:F20)</f>
        <v>11540000</v>
      </c>
      <c r="G17" s="6">
        <f>G18+G19</f>
        <v>15324844.880000001</v>
      </c>
      <c r="H17" s="6">
        <f t="shared" si="8"/>
        <v>238.15572947100145</v>
      </c>
      <c r="I17" s="6"/>
      <c r="J17" s="6">
        <f>G17/E17*100</f>
        <v>238.15572947100145</v>
      </c>
      <c r="K17" s="6"/>
    </row>
    <row r="18" spans="1:12" s="9" customFormat="1" ht="48" customHeight="1" x14ac:dyDescent="0.3">
      <c r="A18" s="33" t="s">
        <v>68</v>
      </c>
      <c r="B18" s="29" t="s">
        <v>5</v>
      </c>
      <c r="C18" s="7">
        <v>5631667.3499999996</v>
      </c>
      <c r="D18" s="7">
        <v>3079771.68</v>
      </c>
      <c r="E18" s="7">
        <v>6400000</v>
      </c>
      <c r="F18" s="7">
        <v>11500000</v>
      </c>
      <c r="G18" s="7">
        <v>15284844.880000001</v>
      </c>
      <c r="H18" s="7">
        <f t="shared" si="8"/>
        <v>238.82570125000001</v>
      </c>
      <c r="I18" s="38" t="s">
        <v>156</v>
      </c>
      <c r="J18" s="7">
        <f>G18/F18*100</f>
        <v>132.91169460869565</v>
      </c>
      <c r="K18" s="38" t="s">
        <v>156</v>
      </c>
      <c r="L18" s="10"/>
    </row>
    <row r="19" spans="1:12" s="9" customFormat="1" ht="45" customHeight="1" x14ac:dyDescent="0.3">
      <c r="A19" s="33" t="s">
        <v>69</v>
      </c>
      <c r="B19" s="29" t="s">
        <v>15</v>
      </c>
      <c r="C19" s="7">
        <v>0</v>
      </c>
      <c r="D19" s="7">
        <v>0</v>
      </c>
      <c r="E19" s="7">
        <v>30000</v>
      </c>
      <c r="F19" s="7">
        <v>40000</v>
      </c>
      <c r="G19" s="7">
        <v>40000</v>
      </c>
      <c r="H19" s="7">
        <f t="shared" si="8"/>
        <v>133.33333333333331</v>
      </c>
      <c r="I19" s="38" t="s">
        <v>156</v>
      </c>
      <c r="J19" s="7">
        <f t="shared" ref="J19" si="10">G19/F19*100</f>
        <v>100</v>
      </c>
      <c r="K19" s="7"/>
    </row>
    <row r="20" spans="1:12" s="9" customFormat="1" ht="39" customHeight="1" x14ac:dyDescent="0.3">
      <c r="A20" s="33" t="s">
        <v>70</v>
      </c>
      <c r="B20" s="29" t="s">
        <v>21</v>
      </c>
      <c r="C20" s="7">
        <v>4800</v>
      </c>
      <c r="D20" s="7">
        <v>1600</v>
      </c>
      <c r="E20" s="7">
        <v>4800</v>
      </c>
      <c r="F20" s="7">
        <v>0</v>
      </c>
      <c r="G20" s="7">
        <v>0</v>
      </c>
      <c r="H20" s="7">
        <f t="shared" ref="H20:H30" si="11">G20/E20*100</f>
        <v>0</v>
      </c>
      <c r="I20" s="7"/>
      <c r="J20" s="7">
        <v>0</v>
      </c>
      <c r="K20" s="7"/>
    </row>
    <row r="21" spans="1:12" s="9" customFormat="1" ht="31.5" hidden="1" customHeight="1" x14ac:dyDescent="0.3">
      <c r="A21" s="33"/>
      <c r="B21" s="28" t="s">
        <v>16</v>
      </c>
      <c r="C21" s="6">
        <v>0</v>
      </c>
      <c r="D21" s="6">
        <v>0</v>
      </c>
      <c r="E21" s="6">
        <v>0</v>
      </c>
      <c r="F21" s="6">
        <v>0</v>
      </c>
      <c r="G21" s="13">
        <v>0</v>
      </c>
      <c r="H21" s="7" t="e">
        <f t="shared" si="11"/>
        <v>#DIV/0!</v>
      </c>
      <c r="I21" s="13"/>
      <c r="J21" s="13"/>
      <c r="K21" s="13"/>
    </row>
    <row r="22" spans="1:12" s="9" customFormat="1" x14ac:dyDescent="0.3">
      <c r="A22" s="33" t="s">
        <v>56</v>
      </c>
      <c r="B22" s="28" t="s">
        <v>8</v>
      </c>
      <c r="C22" s="6" t="e">
        <f>C23+C31+C32+C36+C39+C40</f>
        <v>#REF!</v>
      </c>
      <c r="D22" s="6" t="e">
        <f>D23+D31+D32+D36+D39+D40</f>
        <v>#REF!</v>
      </c>
      <c r="E22" s="6">
        <f>E23+E31+E32+E36+E39+E40</f>
        <v>89493149.86999999</v>
      </c>
      <c r="F22" s="6">
        <f>F23+F31+F32+F36+F39+F40</f>
        <v>124170485.5</v>
      </c>
      <c r="G22" s="6">
        <f>G23+G31+G32+G36+G39+G40</f>
        <v>166904645.34999999</v>
      </c>
      <c r="H22" s="6">
        <f>G22/E22*100</f>
        <v>186.49991154904023</v>
      </c>
      <c r="I22" s="6"/>
      <c r="J22" s="6">
        <f>G22/F22*100</f>
        <v>134.41571455400324</v>
      </c>
      <c r="K22" s="6"/>
    </row>
    <row r="23" spans="1:12" ht="37.5" x14ac:dyDescent="0.3">
      <c r="A23" s="40" t="s">
        <v>71</v>
      </c>
      <c r="B23" s="25" t="s">
        <v>40</v>
      </c>
      <c r="C23" s="3" t="e">
        <f>C24+C25+C26+C27+C28+#REF!+C29</f>
        <v>#REF!</v>
      </c>
      <c r="D23" s="3" t="e">
        <f>D24+D25+D26+D27+D28+#REF!+D29</f>
        <v>#REF!</v>
      </c>
      <c r="E23" s="3">
        <f>SUM(E24:E29)</f>
        <v>54699583.299999997</v>
      </c>
      <c r="F23" s="6">
        <f>SUM(F24:F29)</f>
        <v>62293155.849999994</v>
      </c>
      <c r="G23" s="6">
        <f>G24+G25+G26+G27+G28+G29</f>
        <v>61323623.750000007</v>
      </c>
      <c r="H23" s="6">
        <f>G23/E23*100</f>
        <v>112.10985541456586</v>
      </c>
      <c r="I23" s="6"/>
      <c r="J23" s="6">
        <f>G23/F23*100</f>
        <v>98.443597716682405</v>
      </c>
      <c r="K23" s="6"/>
    </row>
    <row r="24" spans="1:12" ht="45" x14ac:dyDescent="0.3">
      <c r="A24" s="40" t="s">
        <v>72</v>
      </c>
      <c r="B24" s="26" t="s">
        <v>22</v>
      </c>
      <c r="C24" s="4">
        <v>36326627.369999997</v>
      </c>
      <c r="D24" s="4">
        <v>28696770.02</v>
      </c>
      <c r="E24" s="4">
        <v>39466348.299999997</v>
      </c>
      <c r="F24" s="7">
        <v>45016348.299999997</v>
      </c>
      <c r="G24" s="7">
        <v>46443935.990000002</v>
      </c>
      <c r="H24" s="7">
        <f>G24/E24*100</f>
        <v>117.67984115723218</v>
      </c>
      <c r="I24" s="38" t="s">
        <v>157</v>
      </c>
      <c r="J24" s="7">
        <f>G24/F24*100</f>
        <v>103.17126498241529</v>
      </c>
      <c r="K24" s="38" t="s">
        <v>157</v>
      </c>
    </row>
    <row r="25" spans="1:12" ht="54" customHeight="1" x14ac:dyDescent="0.3">
      <c r="A25" s="40" t="s">
        <v>73</v>
      </c>
      <c r="B25" s="26" t="s">
        <v>23</v>
      </c>
      <c r="C25" s="4">
        <v>19979.3</v>
      </c>
      <c r="D25" s="4">
        <v>9975</v>
      </c>
      <c r="E25" s="4">
        <v>52600</v>
      </c>
      <c r="F25" s="7">
        <v>52600</v>
      </c>
      <c r="G25" s="7">
        <v>66815.460000000006</v>
      </c>
      <c r="H25" s="7">
        <f>G25/E25*100</f>
        <v>127.02558935361219</v>
      </c>
      <c r="I25" s="38" t="s">
        <v>157</v>
      </c>
      <c r="J25" s="7">
        <f t="shared" ref="J25:J28" si="12">G25/F25*100</f>
        <v>127.02558935361219</v>
      </c>
      <c r="K25" s="38" t="s">
        <v>157</v>
      </c>
    </row>
    <row r="26" spans="1:12" ht="51" customHeight="1" x14ac:dyDescent="0.3">
      <c r="A26" s="40" t="s">
        <v>74</v>
      </c>
      <c r="B26" s="26" t="s">
        <v>29</v>
      </c>
      <c r="C26" s="4">
        <v>6404279.8600000003</v>
      </c>
      <c r="D26" s="4">
        <v>3960617.13</v>
      </c>
      <c r="E26" s="4">
        <v>9040000</v>
      </c>
      <c r="F26" s="7">
        <v>9243400</v>
      </c>
      <c r="G26" s="7">
        <v>8495567.5500000007</v>
      </c>
      <c r="H26" s="7">
        <f>G26/E26*100</f>
        <v>93.977517146017703</v>
      </c>
      <c r="I26" s="38" t="s">
        <v>145</v>
      </c>
      <c r="J26" s="7">
        <f t="shared" si="12"/>
        <v>91.909552221044208</v>
      </c>
      <c r="K26" s="38" t="s">
        <v>145</v>
      </c>
    </row>
    <row r="27" spans="1:12" ht="93.75" x14ac:dyDescent="0.3">
      <c r="A27" s="40" t="s">
        <v>75</v>
      </c>
      <c r="B27" s="26" t="s">
        <v>31</v>
      </c>
      <c r="C27" s="4">
        <v>29342.22</v>
      </c>
      <c r="D27" s="4">
        <v>45228.480000000003</v>
      </c>
      <c r="E27" s="4">
        <v>0</v>
      </c>
      <c r="F27" s="7">
        <v>160607.54999999999</v>
      </c>
      <c r="G27" s="7">
        <v>168644.13</v>
      </c>
      <c r="H27" s="7">
        <v>0</v>
      </c>
      <c r="I27" s="7"/>
      <c r="J27" s="7">
        <f t="shared" si="12"/>
        <v>105.00386189814863</v>
      </c>
      <c r="K27" s="38" t="s">
        <v>159</v>
      </c>
    </row>
    <row r="28" spans="1:12" ht="67.5" x14ac:dyDescent="0.3">
      <c r="A28" s="40" t="s">
        <v>83</v>
      </c>
      <c r="B28" s="26" t="s">
        <v>27</v>
      </c>
      <c r="C28" s="4">
        <v>5910722</v>
      </c>
      <c r="D28" s="4">
        <v>500000</v>
      </c>
      <c r="E28" s="4">
        <v>1500000</v>
      </c>
      <c r="F28" s="7">
        <v>3265000</v>
      </c>
      <c r="G28" s="7">
        <v>1565731.81</v>
      </c>
      <c r="H28" s="7">
        <f>G28/E28*100</f>
        <v>104.38212066666668</v>
      </c>
      <c r="I28" s="38" t="s">
        <v>158</v>
      </c>
      <c r="J28" s="7">
        <f t="shared" si="12"/>
        <v>47.955032465543646</v>
      </c>
      <c r="K28" s="38" t="s">
        <v>146</v>
      </c>
    </row>
    <row r="29" spans="1:12" ht="37.5" x14ac:dyDescent="0.3">
      <c r="A29" s="40" t="s">
        <v>84</v>
      </c>
      <c r="B29" s="25" t="s">
        <v>34</v>
      </c>
      <c r="C29" s="4">
        <v>3652760.41</v>
      </c>
      <c r="D29" s="4">
        <v>2024110.47</v>
      </c>
      <c r="E29" s="4">
        <v>4640635</v>
      </c>
      <c r="F29" s="7">
        <v>4555200</v>
      </c>
      <c r="G29" s="7">
        <v>4582928.8099999996</v>
      </c>
      <c r="H29" s="7">
        <f>G29/E29*100</f>
        <v>98.756502289018627</v>
      </c>
      <c r="I29" s="7"/>
      <c r="J29" s="6">
        <f>G29/F29*100</f>
        <v>100.60872870565507</v>
      </c>
      <c r="K29" s="7"/>
    </row>
    <row r="30" spans="1:12" s="19" customFormat="1" hidden="1" x14ac:dyDescent="0.3">
      <c r="A30" s="41"/>
      <c r="B30" s="27" t="s">
        <v>45</v>
      </c>
      <c r="C30" s="15"/>
      <c r="D30" s="15"/>
      <c r="E30" s="18">
        <v>10000</v>
      </c>
      <c r="F30" s="18">
        <v>10000</v>
      </c>
      <c r="G30" s="22">
        <v>0</v>
      </c>
      <c r="H30" s="7">
        <f t="shared" si="11"/>
        <v>0</v>
      </c>
      <c r="I30" s="22"/>
      <c r="J30" s="7">
        <f t="shared" ref="J30:J50" si="13">G30/F30*100</f>
        <v>0</v>
      </c>
      <c r="K30" s="22"/>
    </row>
    <row r="31" spans="1:12" ht="56.25" x14ac:dyDescent="0.3">
      <c r="A31" s="40" t="s">
        <v>85</v>
      </c>
      <c r="B31" s="25" t="s">
        <v>9</v>
      </c>
      <c r="C31" s="3">
        <v>1120787.4099999999</v>
      </c>
      <c r="D31" s="3">
        <v>1719512.2</v>
      </c>
      <c r="E31" s="3">
        <v>1420000</v>
      </c>
      <c r="F31" s="6">
        <v>3080000</v>
      </c>
      <c r="G31" s="6">
        <v>3104973.81</v>
      </c>
      <c r="H31" s="6">
        <f>G31/E31*100</f>
        <v>218.66012746478876</v>
      </c>
      <c r="I31" s="38" t="s">
        <v>160</v>
      </c>
      <c r="J31" s="7">
        <f>G31/F31*100</f>
        <v>100.81083798701297</v>
      </c>
      <c r="K31" s="38" t="s">
        <v>160</v>
      </c>
    </row>
    <row r="32" spans="1:12" s="20" customFormat="1" x14ac:dyDescent="0.3">
      <c r="A32" s="33" t="s">
        <v>86</v>
      </c>
      <c r="B32" s="28" t="s">
        <v>10</v>
      </c>
      <c r="C32" s="6">
        <v>300212.96000000002</v>
      </c>
      <c r="D32" s="6">
        <v>64694.31</v>
      </c>
      <c r="E32" s="6">
        <v>100000</v>
      </c>
      <c r="F32" s="6">
        <f>F33+F34+F35</f>
        <v>947622</v>
      </c>
      <c r="G32" s="6">
        <f>G33+G34+G35</f>
        <v>13877705.67</v>
      </c>
      <c r="H32" s="6">
        <f>G32/E32*100</f>
        <v>13877.705669999999</v>
      </c>
      <c r="I32" s="6"/>
      <c r="J32" s="6">
        <f>G32/F32*100</f>
        <v>1464.4769401723472</v>
      </c>
      <c r="K32" s="6"/>
    </row>
    <row r="33" spans="1:11" s="9" customFormat="1" ht="37.5" x14ac:dyDescent="0.3">
      <c r="A33" s="33" t="s">
        <v>88</v>
      </c>
      <c r="B33" s="29" t="s">
        <v>46</v>
      </c>
      <c r="C33" s="7"/>
      <c r="D33" s="7"/>
      <c r="E33" s="7">
        <v>100000</v>
      </c>
      <c r="F33" s="7">
        <v>149000</v>
      </c>
      <c r="G33" s="7">
        <v>170000</v>
      </c>
      <c r="H33" s="7">
        <f>G33/E33*100</f>
        <v>170</v>
      </c>
      <c r="I33" s="7"/>
      <c r="J33" s="7">
        <f>G33/F33*100</f>
        <v>114.09395973154362</v>
      </c>
      <c r="K33" s="7"/>
    </row>
    <row r="34" spans="1:11" s="9" customFormat="1" ht="37.5" x14ac:dyDescent="0.3">
      <c r="A34" s="33" t="s">
        <v>87</v>
      </c>
      <c r="B34" s="29" t="s">
        <v>47</v>
      </c>
      <c r="C34" s="7"/>
      <c r="D34" s="7"/>
      <c r="E34" s="7">
        <v>0</v>
      </c>
      <c r="F34" s="7">
        <v>324777.59999999998</v>
      </c>
      <c r="G34" s="7">
        <v>478861.6</v>
      </c>
      <c r="H34" s="7">
        <v>0</v>
      </c>
      <c r="I34" s="7"/>
      <c r="J34" s="7">
        <f t="shared" ref="J34:J35" si="14">G34/F34*100</f>
        <v>147.44292709842057</v>
      </c>
      <c r="K34" s="7"/>
    </row>
    <row r="35" spans="1:11" s="9" customFormat="1" ht="114" customHeight="1" x14ac:dyDescent="0.3">
      <c r="A35" s="33" t="s">
        <v>89</v>
      </c>
      <c r="B35" s="29" t="s">
        <v>48</v>
      </c>
      <c r="C35" s="7"/>
      <c r="D35" s="7"/>
      <c r="E35" s="7">
        <v>0</v>
      </c>
      <c r="F35" s="7">
        <v>473844.4</v>
      </c>
      <c r="G35" s="7">
        <v>13228844.07</v>
      </c>
      <c r="H35" s="7">
        <v>0</v>
      </c>
      <c r="I35" s="7"/>
      <c r="J35" s="7">
        <f t="shared" si="14"/>
        <v>2791.8118416087646</v>
      </c>
      <c r="K35" s="38" t="s">
        <v>161</v>
      </c>
    </row>
    <row r="36" spans="1:11" x14ac:dyDescent="0.3">
      <c r="A36" s="40" t="s">
        <v>90</v>
      </c>
      <c r="B36" s="25" t="s">
        <v>35</v>
      </c>
      <c r="C36" s="3">
        <f>C37+C38</f>
        <v>15226692.77</v>
      </c>
      <c r="D36" s="3">
        <f>D37+D38</f>
        <v>15341657.960000001</v>
      </c>
      <c r="E36" s="3">
        <f>SUM(E37:E38)</f>
        <v>17762006.460000001</v>
      </c>
      <c r="F36" s="6">
        <f>SUM(F37:F38)</f>
        <v>48142649.480000004</v>
      </c>
      <c r="G36" s="6">
        <f>SUM(G37:G38)</f>
        <v>78166633.170000002</v>
      </c>
      <c r="H36" s="6">
        <f t="shared" ref="H36:H41" si="15">G36/E36*100</f>
        <v>440.07772064508072</v>
      </c>
      <c r="I36" s="6"/>
      <c r="J36" s="6">
        <f t="shared" ref="J36:J42" si="16">G36/F36*100</f>
        <v>162.3646268211161</v>
      </c>
      <c r="K36" s="6"/>
    </row>
    <row r="37" spans="1:11" x14ac:dyDescent="0.3">
      <c r="A37" s="40" t="s">
        <v>91</v>
      </c>
      <c r="B37" s="26" t="s">
        <v>25</v>
      </c>
      <c r="C37" s="4">
        <v>1302585.53</v>
      </c>
      <c r="D37" s="4">
        <v>1443754.88</v>
      </c>
      <c r="E37" s="4">
        <v>1762006.46</v>
      </c>
      <c r="F37" s="7">
        <v>9015936.6300000008</v>
      </c>
      <c r="G37" s="7">
        <v>10259542.939999999</v>
      </c>
      <c r="H37" s="7">
        <f t="shared" si="15"/>
        <v>582.26477444356249</v>
      </c>
      <c r="I37" s="7"/>
      <c r="J37" s="7">
        <f t="shared" si="16"/>
        <v>113.79342336837163</v>
      </c>
      <c r="K37" s="7"/>
    </row>
    <row r="38" spans="1:11" x14ac:dyDescent="0.3">
      <c r="A38" s="40" t="s">
        <v>92</v>
      </c>
      <c r="B38" s="26" t="s">
        <v>26</v>
      </c>
      <c r="C38" s="4">
        <v>13924107.24</v>
      </c>
      <c r="D38" s="4">
        <v>13897903.08</v>
      </c>
      <c r="E38" s="4">
        <v>16000000</v>
      </c>
      <c r="F38" s="7">
        <v>39126712.850000001</v>
      </c>
      <c r="G38" s="7">
        <v>67907090.230000004</v>
      </c>
      <c r="H38" s="7">
        <f t="shared" si="15"/>
        <v>424.41931393750008</v>
      </c>
      <c r="I38" s="7"/>
      <c r="J38" s="7">
        <f t="shared" si="16"/>
        <v>173.55684974185098</v>
      </c>
      <c r="K38" s="7"/>
    </row>
    <row r="39" spans="1:11" x14ac:dyDescent="0.3">
      <c r="A39" s="40" t="s">
        <v>93</v>
      </c>
      <c r="B39" s="25" t="s">
        <v>11</v>
      </c>
      <c r="C39" s="3">
        <v>7355634.9000000004</v>
      </c>
      <c r="D39" s="3">
        <v>1959176.85</v>
      </c>
      <c r="E39" s="3">
        <v>1479000</v>
      </c>
      <c r="F39" s="6">
        <v>2304413.09</v>
      </c>
      <c r="G39" s="6">
        <v>3062575.41</v>
      </c>
      <c r="H39" s="6">
        <f t="shared" si="15"/>
        <v>207.07068356997974</v>
      </c>
      <c r="I39" s="6"/>
      <c r="J39" s="6">
        <f t="shared" si="16"/>
        <v>132.90045188903176</v>
      </c>
      <c r="K39" s="6"/>
    </row>
    <row r="40" spans="1:11" x14ac:dyDescent="0.3">
      <c r="A40" s="40" t="s">
        <v>94</v>
      </c>
      <c r="B40" s="25" t="s">
        <v>6</v>
      </c>
      <c r="C40" s="3">
        <v>10620337.800000001</v>
      </c>
      <c r="D40" s="3">
        <v>2240184.87</v>
      </c>
      <c r="E40" s="3">
        <v>14032560.109999999</v>
      </c>
      <c r="F40" s="6">
        <f>F41+F42</f>
        <v>7402645.0800000001</v>
      </c>
      <c r="G40" s="6">
        <f>G41+G42+G43</f>
        <v>7369133.54</v>
      </c>
      <c r="H40" s="6">
        <f t="shared" si="15"/>
        <v>52.51453392847786</v>
      </c>
      <c r="I40" s="6"/>
      <c r="J40" s="6">
        <f t="shared" si="16"/>
        <v>99.547303164776338</v>
      </c>
      <c r="K40" s="6"/>
    </row>
    <row r="41" spans="1:11" ht="156.75" customHeight="1" x14ac:dyDescent="0.3">
      <c r="A41" s="40" t="s">
        <v>96</v>
      </c>
      <c r="B41" s="39" t="s">
        <v>49</v>
      </c>
      <c r="C41" s="3"/>
      <c r="D41" s="3"/>
      <c r="E41" s="3">
        <v>14032560.109999999</v>
      </c>
      <c r="F41" s="6">
        <v>6940992.7000000002</v>
      </c>
      <c r="G41" s="7">
        <v>6883245.0599999996</v>
      </c>
      <c r="H41" s="7">
        <f t="shared" si="15"/>
        <v>49.051954925137323</v>
      </c>
      <c r="I41" s="38" t="s">
        <v>143</v>
      </c>
      <c r="J41" s="7">
        <f t="shared" si="16"/>
        <v>99.16802044756507</v>
      </c>
      <c r="K41" s="38" t="s">
        <v>144</v>
      </c>
    </row>
    <row r="42" spans="1:11" ht="56.25" x14ac:dyDescent="0.3">
      <c r="A42" s="40" t="s">
        <v>97</v>
      </c>
      <c r="B42" s="30" t="s">
        <v>50</v>
      </c>
      <c r="C42" s="3"/>
      <c r="D42" s="3"/>
      <c r="E42" s="3">
        <v>0</v>
      </c>
      <c r="F42" s="6">
        <v>461652.38</v>
      </c>
      <c r="G42" s="7">
        <v>464133.69</v>
      </c>
      <c r="H42" s="7">
        <v>0</v>
      </c>
      <c r="I42" s="38" t="s">
        <v>147</v>
      </c>
      <c r="J42" s="7">
        <f t="shared" si="16"/>
        <v>100.53748450295004</v>
      </c>
      <c r="K42" s="38" t="s">
        <v>162</v>
      </c>
    </row>
    <row r="43" spans="1:11" x14ac:dyDescent="0.3">
      <c r="A43" s="40" t="s">
        <v>95</v>
      </c>
      <c r="B43" s="30" t="s">
        <v>51</v>
      </c>
      <c r="C43" s="3"/>
      <c r="D43" s="3"/>
      <c r="E43" s="3">
        <v>0</v>
      </c>
      <c r="F43" s="6">
        <v>0</v>
      </c>
      <c r="G43" s="7">
        <v>21754.79</v>
      </c>
      <c r="H43" s="7">
        <v>0</v>
      </c>
      <c r="I43" s="7"/>
      <c r="J43" s="7">
        <v>0</v>
      </c>
      <c r="K43" s="7"/>
    </row>
    <row r="44" spans="1:11" s="9" customFormat="1" x14ac:dyDescent="0.3">
      <c r="A44" s="33" t="s">
        <v>98</v>
      </c>
      <c r="B44" s="28" t="s">
        <v>0</v>
      </c>
      <c r="C44" s="6" t="e">
        <f>C45+#REF!+#REF!</f>
        <v>#REF!</v>
      </c>
      <c r="D44" s="6" t="e">
        <f>D45+#REF!+#REF!</f>
        <v>#REF!</v>
      </c>
      <c r="E44" s="6">
        <f>E45</f>
        <v>1754757412.71</v>
      </c>
      <c r="F44" s="6">
        <f>F45</f>
        <v>2817602643.9500003</v>
      </c>
      <c r="G44" s="6">
        <v>2282063113.04</v>
      </c>
      <c r="H44" s="6">
        <f>G44/E44*100</f>
        <v>130.0500625619608</v>
      </c>
      <c r="I44" s="6"/>
      <c r="J44" s="6">
        <f>G44/F44*100</f>
        <v>80.993078209238661</v>
      </c>
      <c r="K44" s="6"/>
    </row>
    <row r="45" spans="1:11" s="9" customFormat="1" ht="37.5" x14ac:dyDescent="0.3">
      <c r="A45" s="33" t="s">
        <v>99</v>
      </c>
      <c r="B45" s="28" t="s">
        <v>3</v>
      </c>
      <c r="C45" s="6" t="e">
        <f>C46+C51+C60+C70</f>
        <v>#REF!</v>
      </c>
      <c r="D45" s="6" t="e">
        <f>D46+D51+D60+D70</f>
        <v>#REF!</v>
      </c>
      <c r="E45" s="6">
        <f>E46+E51+E58+E60+E68+E70</f>
        <v>1754757412.71</v>
      </c>
      <c r="F45" s="6">
        <f>F46+F51+F58+F60+F68+F70</f>
        <v>2817602643.9500003</v>
      </c>
      <c r="G45" s="6">
        <f>G46+G51+G58+G60+G68+G70</f>
        <v>2294818112.71</v>
      </c>
      <c r="H45" s="6">
        <f>G45/E45*100</f>
        <v>130.77694364407583</v>
      </c>
      <c r="I45" s="6"/>
      <c r="J45" s="6">
        <f t="shared" ref="J45:J46" si="17">G45/F45*100</f>
        <v>81.44576800555852</v>
      </c>
      <c r="K45" s="6"/>
    </row>
    <row r="46" spans="1:11" s="9" customFormat="1" ht="36" customHeight="1" x14ac:dyDescent="0.3">
      <c r="A46" s="33" t="s">
        <v>100</v>
      </c>
      <c r="B46" s="28" t="s">
        <v>38</v>
      </c>
      <c r="C46" s="6">
        <f>C47+C48</f>
        <v>17922100</v>
      </c>
      <c r="D46" s="6">
        <f>D47+D48</f>
        <v>3078000</v>
      </c>
      <c r="E46" s="6">
        <f>SUM(E47:E50)</f>
        <v>330200000</v>
      </c>
      <c r="F46" s="6">
        <f>SUM(F47:F50)</f>
        <v>351763581.70999998</v>
      </c>
      <c r="G46" s="6">
        <f>G47+G48+G49+G50</f>
        <v>359351785.79000002</v>
      </c>
      <c r="H46" s="6">
        <f>G46/E46*100</f>
        <v>108.8285238612962</v>
      </c>
      <c r="I46" s="6"/>
      <c r="J46" s="6">
        <f t="shared" si="17"/>
        <v>102.15718865583302</v>
      </c>
      <c r="K46" s="6"/>
    </row>
    <row r="47" spans="1:11" hidden="1" x14ac:dyDescent="0.3">
      <c r="A47" s="40"/>
      <c r="B47" s="29" t="s">
        <v>12</v>
      </c>
      <c r="C47" s="7">
        <v>0</v>
      </c>
      <c r="D47" s="7">
        <v>0</v>
      </c>
      <c r="E47" s="7">
        <v>0</v>
      </c>
      <c r="F47" s="11">
        <v>0</v>
      </c>
      <c r="G47" s="11">
        <f>E47+F47</f>
        <v>0</v>
      </c>
      <c r="H47" s="7" t="e">
        <f t="shared" ref="H47:H59" si="18">G47/E47*100</f>
        <v>#DIV/0!</v>
      </c>
      <c r="I47" s="11"/>
      <c r="J47" s="6" t="e">
        <f t="shared" si="13"/>
        <v>#DIV/0!</v>
      </c>
      <c r="K47" s="11"/>
    </row>
    <row r="48" spans="1:11" ht="37.5" x14ac:dyDescent="0.3">
      <c r="A48" s="40" t="s">
        <v>101</v>
      </c>
      <c r="B48" s="29" t="s">
        <v>28</v>
      </c>
      <c r="C48" s="7">
        <v>17922100</v>
      </c>
      <c r="D48" s="7">
        <v>3078000</v>
      </c>
      <c r="E48" s="7">
        <v>0</v>
      </c>
      <c r="F48" s="7">
        <v>21563581.710000001</v>
      </c>
      <c r="G48" s="7">
        <v>29151785.789999999</v>
      </c>
      <c r="H48" s="7">
        <v>0</v>
      </c>
      <c r="I48" s="7"/>
      <c r="J48" s="7">
        <f>G48/F48*100</f>
        <v>135.18990574966034</v>
      </c>
      <c r="K48" s="7"/>
    </row>
    <row r="49" spans="1:12" hidden="1" x14ac:dyDescent="0.3">
      <c r="A49" s="40"/>
      <c r="B49" s="29" t="s">
        <v>13</v>
      </c>
      <c r="C49" s="11"/>
      <c r="D49" s="7"/>
      <c r="E49" s="7">
        <v>0</v>
      </c>
      <c r="F49" s="7">
        <v>0</v>
      </c>
      <c r="G49" s="7">
        <f>E49+F49</f>
        <v>0</v>
      </c>
      <c r="H49" s="7" t="e">
        <f t="shared" si="18"/>
        <v>#DIV/0!</v>
      </c>
      <c r="I49" s="7"/>
      <c r="J49" s="6" t="e">
        <f t="shared" si="13"/>
        <v>#DIV/0!</v>
      </c>
      <c r="K49" s="7"/>
    </row>
    <row r="50" spans="1:12" x14ac:dyDescent="0.3">
      <c r="A50" s="40" t="s">
        <v>102</v>
      </c>
      <c r="B50" s="29" t="s">
        <v>33</v>
      </c>
      <c r="C50" s="11"/>
      <c r="D50" s="7">
        <v>0</v>
      </c>
      <c r="E50" s="7">
        <v>330200000</v>
      </c>
      <c r="F50" s="7">
        <v>330200000</v>
      </c>
      <c r="G50" s="7">
        <v>330200000</v>
      </c>
      <c r="H50" s="7">
        <f t="shared" si="18"/>
        <v>100</v>
      </c>
      <c r="I50" s="7"/>
      <c r="J50" s="7">
        <f t="shared" si="13"/>
        <v>100</v>
      </c>
      <c r="K50" s="7"/>
    </row>
    <row r="51" spans="1:12" ht="37.5" x14ac:dyDescent="0.3">
      <c r="A51" s="40" t="s">
        <v>103</v>
      </c>
      <c r="B51" s="28" t="s">
        <v>39</v>
      </c>
      <c r="C51" s="6" t="e">
        <f>SUM(C58:C58)</f>
        <v>#REF!</v>
      </c>
      <c r="D51" s="6" t="e">
        <f>SUM(D58:D58)</f>
        <v>#REF!</v>
      </c>
      <c r="E51" s="6">
        <v>704110602.29999995</v>
      </c>
      <c r="F51" s="6">
        <v>1537315020.6300001</v>
      </c>
      <c r="G51" s="6">
        <v>1019332021.89</v>
      </c>
      <c r="H51" s="6">
        <f>G51/E51*100</f>
        <v>144.76873641162612</v>
      </c>
      <c r="I51" s="6"/>
      <c r="J51" s="6">
        <f>G51/F51*100</f>
        <v>66.305995076550545</v>
      </c>
      <c r="K51" s="6"/>
    </row>
    <row r="52" spans="1:12" ht="106.5" customHeight="1" x14ac:dyDescent="0.3">
      <c r="A52" s="40" t="s">
        <v>104</v>
      </c>
      <c r="B52" s="29" t="s">
        <v>105</v>
      </c>
      <c r="C52" s="6"/>
      <c r="D52" s="6"/>
      <c r="E52" s="7">
        <v>0</v>
      </c>
      <c r="F52" s="7">
        <v>458770554.06</v>
      </c>
      <c r="G52" s="7">
        <v>313732976.97000003</v>
      </c>
      <c r="H52" s="7">
        <v>0</v>
      </c>
      <c r="I52" s="7"/>
      <c r="J52" s="7">
        <f>G52/F52*100</f>
        <v>68.385595848195763</v>
      </c>
      <c r="K52" s="38" t="s">
        <v>148</v>
      </c>
    </row>
    <row r="53" spans="1:12" ht="80.25" customHeight="1" x14ac:dyDescent="0.3">
      <c r="A53" s="40" t="s">
        <v>107</v>
      </c>
      <c r="B53" s="44" t="s">
        <v>106</v>
      </c>
      <c r="C53" s="6"/>
      <c r="D53" s="6"/>
      <c r="E53" s="43">
        <v>1515151.52</v>
      </c>
      <c r="F53" s="7">
        <v>151515151.52000001</v>
      </c>
      <c r="G53" s="7">
        <v>126691183.61</v>
      </c>
      <c r="H53" s="7">
        <f>G53/E53*100</f>
        <v>8361.6180915028217</v>
      </c>
      <c r="I53" s="7"/>
      <c r="J53" s="7">
        <f t="shared" ref="J53:J57" si="19">G53/F53*100</f>
        <v>83.616181179924283</v>
      </c>
      <c r="K53" s="38" t="s">
        <v>149</v>
      </c>
    </row>
    <row r="54" spans="1:12" x14ac:dyDescent="0.3">
      <c r="A54" s="40" t="s">
        <v>108</v>
      </c>
      <c r="B54" s="44" t="s">
        <v>109</v>
      </c>
      <c r="C54" s="6"/>
      <c r="D54" s="6"/>
      <c r="E54" s="43">
        <v>341509685.67000002</v>
      </c>
      <c r="F54" s="7">
        <v>354809685.67000002</v>
      </c>
      <c r="G54" s="7">
        <v>354809685.67000002</v>
      </c>
      <c r="H54" s="7">
        <f>G54/E54*100</f>
        <v>103.8944722677212</v>
      </c>
      <c r="I54" s="7"/>
      <c r="J54" s="7">
        <f t="shared" si="19"/>
        <v>100</v>
      </c>
      <c r="K54" s="6"/>
    </row>
    <row r="55" spans="1:12" ht="172.5" customHeight="1" x14ac:dyDescent="0.3">
      <c r="A55" s="40" t="s">
        <v>110</v>
      </c>
      <c r="B55" s="44" t="s">
        <v>106</v>
      </c>
      <c r="C55" s="6"/>
      <c r="D55" s="6"/>
      <c r="E55" s="7">
        <v>0</v>
      </c>
      <c r="F55" s="7">
        <v>560821959.96000004</v>
      </c>
      <c r="G55" s="7">
        <v>212700506.22</v>
      </c>
      <c r="H55" s="7">
        <v>0</v>
      </c>
      <c r="I55" s="7"/>
      <c r="J55" s="7">
        <f t="shared" si="19"/>
        <v>37.926565185708952</v>
      </c>
      <c r="K55" s="38" t="s">
        <v>150</v>
      </c>
    </row>
    <row r="56" spans="1:12" ht="67.5" x14ac:dyDescent="0.3">
      <c r="A56" s="40" t="s">
        <v>111</v>
      </c>
      <c r="B56" s="44" t="s">
        <v>112</v>
      </c>
      <c r="C56" s="6"/>
      <c r="D56" s="6"/>
      <c r="E56" s="43">
        <v>13193265.109999999</v>
      </c>
      <c r="F56" s="7">
        <v>11277669.42</v>
      </c>
      <c r="G56" s="7">
        <v>11277669.42</v>
      </c>
      <c r="H56" s="7">
        <f>G56/E56*100</f>
        <v>85.480503317195911</v>
      </c>
      <c r="I56" s="38" t="s">
        <v>152</v>
      </c>
      <c r="J56" s="7">
        <f t="shared" si="19"/>
        <v>100</v>
      </c>
      <c r="K56" s="6"/>
    </row>
    <row r="57" spans="1:12" ht="37.5" x14ac:dyDescent="0.3">
      <c r="A57" s="40" t="s">
        <v>113</v>
      </c>
      <c r="B57" s="44" t="s">
        <v>114</v>
      </c>
      <c r="C57" s="6"/>
      <c r="D57" s="6"/>
      <c r="E57" s="7">
        <v>0</v>
      </c>
      <c r="F57" s="7">
        <v>120000</v>
      </c>
      <c r="G57" s="7">
        <v>120000</v>
      </c>
      <c r="H57" s="7">
        <v>0</v>
      </c>
      <c r="I57" s="7"/>
      <c r="J57" s="7">
        <f t="shared" si="19"/>
        <v>100</v>
      </c>
      <c r="K57" s="6"/>
    </row>
    <row r="58" spans="1:12" s="9" customFormat="1" ht="29.25" customHeight="1" x14ac:dyDescent="0.3">
      <c r="A58" s="33" t="s">
        <v>115</v>
      </c>
      <c r="B58" s="28" t="s">
        <v>151</v>
      </c>
      <c r="C58" s="6" t="e">
        <f>SUM(#REF!)</f>
        <v>#REF!</v>
      </c>
      <c r="D58" s="6" t="e">
        <f>SUM(#REF!)</f>
        <v>#REF!</v>
      </c>
      <c r="E58" s="6">
        <v>63385681.399999999</v>
      </c>
      <c r="F58" s="6">
        <v>216766574.63</v>
      </c>
      <c r="G58" s="6">
        <v>215515904.96000001</v>
      </c>
      <c r="H58" s="6">
        <f t="shared" si="18"/>
        <v>340.00723854330926</v>
      </c>
      <c r="I58" s="6"/>
      <c r="J58" s="6">
        <f>G58/F58*100</f>
        <v>99.423033891579109</v>
      </c>
      <c r="K58" s="6"/>
      <c r="L58" s="10"/>
    </row>
    <row r="59" spans="1:12" s="9" customFormat="1" ht="78" hidden="1" customHeight="1" x14ac:dyDescent="0.3">
      <c r="A59" s="33"/>
      <c r="B59" s="28" t="s">
        <v>37</v>
      </c>
      <c r="C59" s="7">
        <v>0</v>
      </c>
      <c r="D59" s="7">
        <v>0</v>
      </c>
      <c r="E59" s="7">
        <v>0</v>
      </c>
      <c r="F59" s="11">
        <v>0</v>
      </c>
      <c r="G59" s="7">
        <v>0</v>
      </c>
      <c r="H59" s="6" t="e">
        <f t="shared" si="18"/>
        <v>#DIV/0!</v>
      </c>
      <c r="I59" s="7"/>
      <c r="J59" s="6" t="e">
        <f t="shared" ref="J59:J60" si="20">G59/F59*100</f>
        <v>#DIV/0!</v>
      </c>
      <c r="K59" s="7"/>
    </row>
    <row r="60" spans="1:12" s="9" customFormat="1" x14ac:dyDescent="0.3">
      <c r="A60" s="33" t="s">
        <v>119</v>
      </c>
      <c r="B60" s="28" t="s">
        <v>116</v>
      </c>
      <c r="C60" s="6" t="e">
        <f>#REF!+#REF!+#REF!+#REF!+#REF!+#REF!+C68+#REF!+#REF!+#REF!</f>
        <v>#REF!</v>
      </c>
      <c r="D60" s="6" t="e">
        <f>#REF!+#REF!+#REF!+#REF!+#REF!+#REF!+D68+#REF!+#REF!+#REF!</f>
        <v>#REF!</v>
      </c>
      <c r="E60" s="6">
        <v>57448970</v>
      </c>
      <c r="F60" s="6">
        <v>90480766</v>
      </c>
      <c r="G60" s="6">
        <v>89616962.599999994</v>
      </c>
      <c r="H60" s="6">
        <f t="shared" ref="H60:H70" si="21">G60/E60*100</f>
        <v>155.99402843950031</v>
      </c>
      <c r="I60" s="6"/>
      <c r="J60" s="6">
        <f t="shared" si="20"/>
        <v>99.04531820608149</v>
      </c>
      <c r="K60" s="6"/>
      <c r="L60" s="10"/>
    </row>
    <row r="61" spans="1:12" s="9" customFormat="1" ht="75" x14ac:dyDescent="0.3">
      <c r="A61" s="33" t="s">
        <v>120</v>
      </c>
      <c r="B61" s="37" t="s">
        <v>121</v>
      </c>
      <c r="C61" s="6"/>
      <c r="D61" s="6"/>
      <c r="E61" s="43">
        <v>8391370</v>
      </c>
      <c r="F61" s="7">
        <v>8355270</v>
      </c>
      <c r="G61" s="7">
        <v>8355270</v>
      </c>
      <c r="H61" s="7">
        <f t="shared" ref="H61:H66" si="22">G61/E61*100</f>
        <v>99.569796111957871</v>
      </c>
      <c r="I61" s="7"/>
      <c r="J61" s="7">
        <f t="shared" ref="J61:J67" si="23">G61/F61*100</f>
        <v>100</v>
      </c>
      <c r="K61" s="6"/>
      <c r="L61" s="10"/>
    </row>
    <row r="62" spans="1:12" s="9" customFormat="1" ht="56.25" x14ac:dyDescent="0.3">
      <c r="A62" s="33" t="s">
        <v>122</v>
      </c>
      <c r="B62" s="37" t="s">
        <v>123</v>
      </c>
      <c r="C62" s="6"/>
      <c r="D62" s="6"/>
      <c r="E62" s="43">
        <v>13621230</v>
      </c>
      <c r="F62" s="7">
        <v>52140000</v>
      </c>
      <c r="G62" s="7">
        <v>52140000</v>
      </c>
      <c r="H62" s="7">
        <f t="shared" si="22"/>
        <v>382.78481458722894</v>
      </c>
      <c r="I62" s="7"/>
      <c r="J62" s="7">
        <f t="shared" si="23"/>
        <v>100</v>
      </c>
      <c r="K62" s="6"/>
      <c r="L62" s="10"/>
    </row>
    <row r="63" spans="1:12" s="9" customFormat="1" ht="56.25" x14ac:dyDescent="0.3">
      <c r="A63" s="33" t="s">
        <v>124</v>
      </c>
      <c r="B63" s="37" t="s">
        <v>125</v>
      </c>
      <c r="C63" s="6"/>
      <c r="D63" s="6"/>
      <c r="E63" s="43">
        <v>8667</v>
      </c>
      <c r="F63" s="7">
        <v>31671</v>
      </c>
      <c r="G63" s="7">
        <v>31671</v>
      </c>
      <c r="H63" s="7">
        <f t="shared" si="22"/>
        <v>365.42056074766356</v>
      </c>
      <c r="I63" s="7"/>
      <c r="J63" s="7">
        <f t="shared" si="23"/>
        <v>100</v>
      </c>
      <c r="K63" s="6"/>
      <c r="L63" s="10"/>
    </row>
    <row r="64" spans="1:12" s="9" customFormat="1" ht="67.5" x14ac:dyDescent="0.3">
      <c r="A64" s="33" t="s">
        <v>126</v>
      </c>
      <c r="B64" s="37" t="s">
        <v>127</v>
      </c>
      <c r="C64" s="6"/>
      <c r="D64" s="6"/>
      <c r="E64" s="43">
        <v>29391300</v>
      </c>
      <c r="F64" s="7">
        <v>23740000</v>
      </c>
      <c r="G64" s="7">
        <v>23740000</v>
      </c>
      <c r="H64" s="7">
        <f t="shared" si="22"/>
        <v>80.772201297662917</v>
      </c>
      <c r="I64" s="38" t="s">
        <v>153</v>
      </c>
      <c r="J64" s="7">
        <f t="shared" si="23"/>
        <v>100</v>
      </c>
      <c r="K64" s="6"/>
      <c r="L64" s="10"/>
    </row>
    <row r="65" spans="1:12" s="9" customFormat="1" ht="67.5" x14ac:dyDescent="0.3">
      <c r="A65" s="33" t="s">
        <v>128</v>
      </c>
      <c r="B65" s="37" t="s">
        <v>129</v>
      </c>
      <c r="C65" s="6"/>
      <c r="D65" s="6"/>
      <c r="E65" s="43">
        <v>2383482</v>
      </c>
      <c r="F65" s="7">
        <v>2205675</v>
      </c>
      <c r="G65" s="7">
        <v>2205675</v>
      </c>
      <c r="H65" s="7">
        <f t="shared" si="22"/>
        <v>92.540031768647708</v>
      </c>
      <c r="I65" s="38" t="s">
        <v>153</v>
      </c>
      <c r="J65" s="7">
        <f t="shared" si="23"/>
        <v>100</v>
      </c>
      <c r="K65" s="6"/>
      <c r="L65" s="10"/>
    </row>
    <row r="66" spans="1:12" s="9" customFormat="1" ht="67.5" x14ac:dyDescent="0.3">
      <c r="A66" s="33" t="s">
        <v>130</v>
      </c>
      <c r="B66" s="37" t="s">
        <v>131</v>
      </c>
      <c r="C66" s="6"/>
      <c r="D66" s="6"/>
      <c r="E66" s="43">
        <v>2962931</v>
      </c>
      <c r="F66" s="7">
        <v>2935165</v>
      </c>
      <c r="G66" s="7">
        <v>2071361.6</v>
      </c>
      <c r="H66" s="7">
        <f t="shared" si="22"/>
        <v>69.909208145582866</v>
      </c>
      <c r="I66" s="38" t="s">
        <v>153</v>
      </c>
      <c r="J66" s="7">
        <f t="shared" si="23"/>
        <v>70.57053351344814</v>
      </c>
      <c r="K66" s="38" t="s">
        <v>153</v>
      </c>
      <c r="L66" s="10"/>
    </row>
    <row r="67" spans="1:12" s="9" customFormat="1" x14ac:dyDescent="0.3">
      <c r="A67" s="33" t="s">
        <v>132</v>
      </c>
      <c r="B67" s="37" t="s">
        <v>133</v>
      </c>
      <c r="C67" s="6"/>
      <c r="D67" s="6"/>
      <c r="E67" s="43">
        <v>689990</v>
      </c>
      <c r="F67" s="7">
        <v>1072485</v>
      </c>
      <c r="G67" s="7">
        <v>1072485</v>
      </c>
      <c r="H67" s="7">
        <v>0</v>
      </c>
      <c r="I67" s="7"/>
      <c r="J67" s="7">
        <f t="shared" si="23"/>
        <v>100</v>
      </c>
      <c r="K67" s="6"/>
      <c r="L67" s="10"/>
    </row>
    <row r="68" spans="1:12" s="9" customFormat="1" ht="37.5" x14ac:dyDescent="0.3">
      <c r="A68" s="42" t="s">
        <v>118</v>
      </c>
      <c r="B68" s="28" t="s">
        <v>117</v>
      </c>
      <c r="C68" s="6" t="e">
        <f>SUM(#REF!)</f>
        <v>#REF!</v>
      </c>
      <c r="D68" s="6" t="e">
        <f>SUM(#REF!)</f>
        <v>#REF!</v>
      </c>
      <c r="E68" s="6">
        <v>574941987.50999999</v>
      </c>
      <c r="F68" s="6">
        <v>570111716.98000002</v>
      </c>
      <c r="G68" s="6">
        <v>567076413.47000003</v>
      </c>
      <c r="H68" s="6">
        <f t="shared" si="21"/>
        <v>98.631936054267882</v>
      </c>
      <c r="I68" s="6"/>
      <c r="J68" s="6">
        <f>G68/F68*100</f>
        <v>99.467594960847563</v>
      </c>
      <c r="K68" s="6"/>
      <c r="L68" s="10"/>
    </row>
    <row r="69" spans="1:12" s="9" customFormat="1" ht="74.25" hidden="1" customHeight="1" x14ac:dyDescent="0.3">
      <c r="A69" s="42"/>
      <c r="B69" s="29"/>
      <c r="C69" s="7"/>
      <c r="D69" s="7"/>
      <c r="E69" s="7"/>
      <c r="F69" s="11"/>
      <c r="G69" s="7"/>
      <c r="H69" s="6" t="e">
        <f t="shared" si="21"/>
        <v>#DIV/0!</v>
      </c>
      <c r="I69" s="7"/>
      <c r="J69" s="6" t="e">
        <f t="shared" ref="J69:J75" si="24">G69/F69*100</f>
        <v>#DIV/0!</v>
      </c>
      <c r="K69" s="7"/>
    </row>
    <row r="70" spans="1:12" s="9" customFormat="1" x14ac:dyDescent="0.3">
      <c r="A70" s="42" t="s">
        <v>134</v>
      </c>
      <c r="B70" s="28" t="s">
        <v>82</v>
      </c>
      <c r="C70" s="6" t="e">
        <f>SUM(#REF!)</f>
        <v>#REF!</v>
      </c>
      <c r="D70" s="6" t="e">
        <f>SUM(#REF!)</f>
        <v>#REF!</v>
      </c>
      <c r="E70" s="6">
        <v>24670171.5</v>
      </c>
      <c r="F70" s="6">
        <v>51164984</v>
      </c>
      <c r="G70" s="6">
        <v>43925024</v>
      </c>
      <c r="H70" s="6">
        <f t="shared" si="21"/>
        <v>178.04912300670469</v>
      </c>
      <c r="I70" s="6"/>
      <c r="J70" s="6">
        <f>G70/F70*100</f>
        <v>85.849775698161068</v>
      </c>
      <c r="K70" s="6"/>
    </row>
    <row r="71" spans="1:12" s="9" customFormat="1" ht="75" x14ac:dyDescent="0.3">
      <c r="A71" s="33" t="s">
        <v>135</v>
      </c>
      <c r="B71" s="37" t="s">
        <v>136</v>
      </c>
      <c r="C71" s="6"/>
      <c r="D71" s="6"/>
      <c r="E71" s="43">
        <v>127892500</v>
      </c>
      <c r="F71" s="7">
        <v>156240</v>
      </c>
      <c r="G71" s="7">
        <v>156240</v>
      </c>
      <c r="H71" s="7">
        <f>G71/E71*100</f>
        <v>0.12216509959536329</v>
      </c>
      <c r="I71" s="38" t="s">
        <v>154</v>
      </c>
      <c r="J71" s="7">
        <f t="shared" si="24"/>
        <v>100</v>
      </c>
      <c r="K71" s="6"/>
    </row>
    <row r="72" spans="1:12" s="9" customFormat="1" ht="75" x14ac:dyDescent="0.3">
      <c r="A72" s="33" t="s">
        <v>137</v>
      </c>
      <c r="B72" s="37" t="s">
        <v>138</v>
      </c>
      <c r="C72" s="6"/>
      <c r="D72" s="6"/>
      <c r="E72" s="43">
        <v>1855171.5</v>
      </c>
      <c r="F72" s="7">
        <v>1784964</v>
      </c>
      <c r="G72" s="7">
        <v>1784964</v>
      </c>
      <c r="H72" s="7">
        <f>G72/E72*100</f>
        <v>96.215578990945033</v>
      </c>
      <c r="I72" s="7"/>
      <c r="J72" s="7">
        <f t="shared" si="24"/>
        <v>100</v>
      </c>
      <c r="K72" s="6"/>
    </row>
    <row r="73" spans="1:12" s="9" customFormat="1" ht="56.25" x14ac:dyDescent="0.3">
      <c r="A73" s="33" t="s">
        <v>139</v>
      </c>
      <c r="B73" s="37" t="s">
        <v>140</v>
      </c>
      <c r="C73" s="6"/>
      <c r="D73" s="6"/>
      <c r="E73" s="43">
        <v>22815000</v>
      </c>
      <c r="F73" s="7">
        <v>41223780</v>
      </c>
      <c r="G73" s="7">
        <v>33983820</v>
      </c>
      <c r="H73" s="7">
        <f t="shared" ref="H73" si="25">G73/E73*100</f>
        <v>148.95384615384614</v>
      </c>
      <c r="I73" s="7"/>
      <c r="J73" s="7">
        <f t="shared" si="24"/>
        <v>82.437418402679228</v>
      </c>
      <c r="K73" s="38" t="s">
        <v>154</v>
      </c>
    </row>
    <row r="74" spans="1:12" s="9" customFormat="1" x14ac:dyDescent="0.3">
      <c r="A74" s="33" t="s">
        <v>141</v>
      </c>
      <c r="B74" s="37" t="s">
        <v>142</v>
      </c>
      <c r="C74" s="6"/>
      <c r="D74" s="6"/>
      <c r="E74" s="7">
        <v>0</v>
      </c>
      <c r="F74" s="7">
        <v>8000000</v>
      </c>
      <c r="G74" s="7">
        <v>8000000</v>
      </c>
      <c r="H74" s="7">
        <v>0</v>
      </c>
      <c r="I74" s="7"/>
      <c r="J74" s="7">
        <f t="shared" si="24"/>
        <v>100</v>
      </c>
      <c r="K74" s="6"/>
    </row>
    <row r="75" spans="1:12" s="9" customFormat="1" x14ac:dyDescent="0.3">
      <c r="A75" s="31"/>
      <c r="B75" s="35" t="s">
        <v>41</v>
      </c>
      <c r="C75" s="36" t="e">
        <f>C5+C44</f>
        <v>#REF!</v>
      </c>
      <c r="D75" s="36" t="e">
        <f>D5+D44</f>
        <v>#REF!</v>
      </c>
      <c r="E75" s="36">
        <f>E5+E44</f>
        <v>2332131362.5799999</v>
      </c>
      <c r="F75" s="36">
        <f>F5+F45</f>
        <v>3513143463.46</v>
      </c>
      <c r="G75" s="36">
        <f>G5+G44</f>
        <v>3062066977.0500002</v>
      </c>
      <c r="H75" s="6">
        <f t="shared" ref="H75" si="26">G75/E75*100</f>
        <v>131.29907801001758</v>
      </c>
      <c r="I75" s="36"/>
      <c r="J75" s="6">
        <f t="shared" si="24"/>
        <v>87.160316932638253</v>
      </c>
      <c r="K75" s="36"/>
    </row>
    <row r="78" spans="1:12" x14ac:dyDescent="0.3">
      <c r="F78" s="10"/>
    </row>
    <row r="80" spans="1:12" x14ac:dyDescent="0.3">
      <c r="D80" s="8"/>
    </row>
  </sheetData>
  <mergeCells count="1">
    <mergeCell ref="B2:K2"/>
  </mergeCells>
  <phoneticPr fontId="11" type="noConversion"/>
  <pageMargins left="0.51181102362204722" right="0.51181102362204722" top="7.874015748031496E-2" bottom="0.11811023622047245" header="0" footer="0"/>
  <pageSetup paperSize="9" scale="38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>APK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Администратор безопасности</cp:lastModifiedBy>
  <cp:lastPrinted>2025-01-09T22:32:58Z</cp:lastPrinted>
  <dcterms:created xsi:type="dcterms:W3CDTF">2005-08-18T04:46:17Z</dcterms:created>
  <dcterms:modified xsi:type="dcterms:W3CDTF">2025-05-23T01:36:40Z</dcterms:modified>
</cp:coreProperties>
</file>